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VIII" sheetId="41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VIII'!$A$1:$K$54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41"/>
  <c r="J27" s="1"/>
  <c r="K27" s="1"/>
  <c r="G27"/>
  <c r="I26"/>
  <c r="G26"/>
  <c r="K25"/>
  <c r="J25"/>
  <c r="I25"/>
  <c r="G25"/>
  <c r="I24"/>
  <c r="J24" s="1"/>
  <c r="K24" s="1"/>
  <c r="J23"/>
  <c r="I23"/>
  <c r="G23"/>
  <c r="I22"/>
  <c r="J22" s="1"/>
  <c r="K22" s="1"/>
  <c r="G22"/>
  <c r="J21"/>
  <c r="I21"/>
  <c r="G21"/>
  <c r="I20"/>
  <c r="J20" s="1"/>
  <c r="G20"/>
  <c r="I19"/>
  <c r="J19" s="1"/>
  <c r="K19" s="1"/>
  <c r="G19"/>
  <c r="I18"/>
  <c r="J18" s="1"/>
  <c r="G18"/>
  <c r="K17"/>
  <c r="J17"/>
  <c r="I17"/>
  <c r="G17"/>
  <c r="K23" l="1"/>
  <c r="K20"/>
  <c r="J26"/>
  <c r="K26" s="1"/>
  <c r="K21"/>
  <c r="K18"/>
  <c r="E78" l="1"/>
  <c r="E79" s="1"/>
  <c r="H78"/>
  <c r="H79" s="1"/>
  <c r="H64"/>
  <c r="H65" s="1"/>
  <c r="G64"/>
  <c r="G65" s="1"/>
  <c r="F64"/>
  <c r="F65" s="1"/>
  <c r="J28"/>
  <c r="B76" s="1"/>
  <c r="I28"/>
  <c r="B62" s="1"/>
  <c r="C65" s="1"/>
  <c r="B81" l="1"/>
  <c r="C79"/>
  <c r="F78"/>
  <c r="F79" s="1"/>
  <c r="G78"/>
  <c r="G79" s="1"/>
  <c r="D65"/>
  <c r="D78"/>
  <c r="D79" s="1"/>
  <c r="E64"/>
  <c r="E65" s="1"/>
  <c r="D64"/>
  <c r="K28"/>
  <c r="B89" s="1"/>
  <c r="B83" l="1"/>
  <c r="B40" s="1"/>
  <c r="B82"/>
  <c r="B67"/>
  <c r="B69"/>
  <c r="B37" s="1"/>
  <c r="B68"/>
  <c r="F91"/>
  <c r="F92" s="1"/>
  <c r="C92"/>
  <c r="D91"/>
  <c r="D92" s="1"/>
  <c r="G91"/>
  <c r="G92" s="1"/>
  <c r="E91"/>
  <c r="E92" s="1"/>
  <c r="H91"/>
  <c r="H92" s="1"/>
  <c r="B96" l="1"/>
  <c r="B43" s="1"/>
  <c r="B95"/>
  <c r="B94"/>
</calcChain>
</file>

<file path=xl/sharedStrings.xml><?xml version="1.0" encoding="utf-8"?>
<sst xmlns="http://schemas.openxmlformats.org/spreadsheetml/2006/main" count="107" uniqueCount="60">
  <si>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</si>
  <si>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</si>
  <si>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</si>
  <si>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</si>
  <si>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</si>
  <si>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</si>
  <si>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</si>
  <si>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</si>
  <si>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</si>
  <si>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</si>
  <si>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</si>
  <si>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</si>
  <si>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określono poniżej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</si>
  <si>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</si>
  <si>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</si>
  <si>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</si>
  <si>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</si>
  <si>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</si>
  <si>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- opakowania nie mogą być uszkodzone ani zgniecione, wszelkie uszkodzenia spowodują nieprzyjecie towaru przez magazyniera</t>
  </si>
  <si>
    <t>szt</t>
  </si>
  <si>
    <t>- cały asortyment artykułów spożywczych powinien być świeży, przewożony w higienicznych warunkach</t>
  </si>
  <si>
    <t>- widoczne terminy przydatności do spożycia i oznakowane zgodnie z wymaganiami</t>
  </si>
  <si>
    <t>PAKIET NR 8</t>
  </si>
  <si>
    <t>Wartość (netto) w zł</t>
  </si>
  <si>
    <t>VAT</t>
  </si>
  <si>
    <t>Załącznik nr 1                         do zapytania ofertowego</t>
  </si>
  <si>
    <t>słownie:</t>
  </si>
  <si>
    <t xml:space="preserve">słownie: </t>
  </si>
  <si>
    <t xml:space="preserve">słownie: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</si>
  <si>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</si>
  <si>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</si>
  <si>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</si>
  <si>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</si>
  <si>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</si>
  <si>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</si>
  <si>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</si>
  <si>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</si>
  <si>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</si>
  <si>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</si>
  <si>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</si>
  <si>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</si>
  <si>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Przetwory warzywno-owocowe</t>
  </si>
  <si>
    <t>15330000 - 0   Przetwory owoce i warzywa</t>
  </si>
  <si>
    <t>Ananas konserwowy (565 g)</t>
  </si>
  <si>
    <t xml:space="preserve">Brzoskiwnia konserwowa (820 g) </t>
  </si>
  <si>
    <t>Chrzan konserwowy (290 g)</t>
  </si>
  <si>
    <t>Fasolka konserwowa czerwona (400 g) puszka</t>
  </si>
  <si>
    <t>Groszek konserwowy (400 g) puszka</t>
  </si>
  <si>
    <t>Kukurydza konserwowa (400 g) puszka</t>
  </si>
  <si>
    <t>Ogórki konserwowe (840 g)</t>
  </si>
  <si>
    <t>Papryka konserwowa (860 g)</t>
  </si>
  <si>
    <t>Seler konserwowy (290 g)</t>
  </si>
  <si>
    <t>Szczaw konserwowy grubokrojony(280 g)</t>
  </si>
  <si>
    <t xml:space="preserve"> - podana waga dotyczy masy netto poszczególnych towarów</t>
  </si>
  <si>
    <t xml:space="preserve">w okresie od 01 stycznia 2026 r. do 31 grudnia 2026 r.  </t>
  </si>
  <si>
    <t>DPS"PJ".S.271.13.2025</t>
  </si>
  <si>
    <t xml:space="preserve">Fasolka konserwowa szparagowa (680g) </t>
  </si>
  <si>
    <t xml:space="preserve">Wartość oferty netto: </t>
  </si>
  <si>
    <t xml:space="preserve">Wartość podatku VAT: </t>
  </si>
  <si>
    <t xml:space="preserve">Wartość oferty brutto:  </t>
  </si>
</sst>
</file>

<file path=xl/styles.xml><?xml version="1.0" encoding="utf-8"?>
<styleSheet xmlns="http://schemas.openxmlformats.org/spreadsheetml/2006/main">
  <numFmts count="1">
    <numFmt numFmtId="164" formatCode="#&quot; &quot;??/16"/>
  </numFmts>
  <fonts count="13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4" fontId="0" fillId="0" borderId="0" xfId="0" applyNumberFormat="1"/>
    <xf numFmtId="0" fontId="3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0" fontId="10" fillId="3" borderId="0" xfId="1" applyFill="1" applyProtection="1">
      <protection locked="0"/>
    </xf>
    <xf numFmtId="0" fontId="11" fillId="3" borderId="0" xfId="1" applyFont="1" applyFill="1" applyProtection="1">
      <protection locked="0"/>
    </xf>
    <xf numFmtId="4" fontId="10" fillId="2" borderId="1" xfId="1" applyNumberFormat="1" applyFill="1" applyBorder="1" applyProtection="1">
      <protection locked="0"/>
    </xf>
    <xf numFmtId="4" fontId="10" fillId="3" borderId="0" xfId="1" applyNumberFormat="1" applyFill="1" applyProtection="1">
      <protection locked="0"/>
    </xf>
    <xf numFmtId="4" fontId="11" fillId="3" borderId="0" xfId="1" applyNumberFormat="1" applyFont="1" applyFill="1" applyAlignment="1" applyProtection="1">
      <alignment horizontal="center"/>
      <protection locked="0"/>
    </xf>
    <xf numFmtId="0" fontId="11" fillId="3" borderId="0" xfId="1" applyFont="1" applyFill="1" applyAlignment="1" applyProtection="1">
      <alignment horizontal="center"/>
      <protection locked="0"/>
    </xf>
    <xf numFmtId="164" fontId="10" fillId="3" borderId="0" xfId="1" applyNumberFormat="1" applyFill="1" applyAlignment="1" applyProtection="1">
      <alignment horizontal="center"/>
      <protection locked="0"/>
    </xf>
    <xf numFmtId="0" fontId="10" fillId="3" borderId="0" xfId="1" applyFill="1" applyAlignment="1" applyProtection="1">
      <alignment horizontal="center"/>
      <protection locked="0"/>
    </xf>
    <xf numFmtId="0" fontId="12" fillId="3" borderId="0" xfId="1" applyFont="1" applyFill="1" applyProtection="1">
      <protection locked="0"/>
    </xf>
    <xf numFmtId="0" fontId="10" fillId="2" borderId="2" xfId="1" applyFill="1" applyBorder="1" applyProtection="1">
      <protection locked="0"/>
    </xf>
    <xf numFmtId="0" fontId="10" fillId="2" borderId="3" xfId="1" applyFill="1" applyBorder="1" applyProtection="1">
      <protection locked="0"/>
    </xf>
    <xf numFmtId="0" fontId="10" fillId="2" borderId="4" xfId="1" applyFill="1" applyBorder="1" applyProtection="1">
      <protection locked="0"/>
    </xf>
    <xf numFmtId="0" fontId="5" fillId="0" borderId="0" xfId="0" applyFont="1" applyAlignme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0"/>
  <sheetViews>
    <sheetView tabSelected="1" workbookViewId="0">
      <selection activeCell="F39" sqref="F39"/>
    </sheetView>
  </sheetViews>
  <sheetFormatPr defaultRowHeight="15"/>
  <cols>
    <col min="2" max="2" width="43.5703125" customWidth="1"/>
    <col min="3" max="3" width="21.28515625" customWidth="1"/>
    <col min="4" max="4" width="8.140625" customWidth="1"/>
    <col min="5" max="5" width="12.140625" customWidth="1"/>
    <col min="6" max="6" width="13.5703125" customWidth="1"/>
    <col min="7" max="7" width="12.28515625" customWidth="1"/>
    <col min="8" max="8" width="11.7109375" customWidth="1"/>
    <col min="9" max="9" width="12" customWidth="1"/>
    <col min="10" max="10" width="11.85546875" customWidth="1"/>
    <col min="11" max="11" width="12.85546875" customWidth="1"/>
  </cols>
  <sheetData>
    <row r="1" spans="1:13" ht="39" customHeight="1">
      <c r="A1" t="s">
        <v>55</v>
      </c>
      <c r="K1" s="24" t="s">
        <v>25</v>
      </c>
    </row>
    <row r="2" spans="1:13" ht="15.7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2"/>
    </row>
    <row r="3" spans="1:13" ht="15.75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2"/>
    </row>
    <row r="4" spans="1:13" ht="15.7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2"/>
    </row>
    <row r="5" spans="1:13" ht="15.75">
      <c r="A5" s="46" t="s">
        <v>22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2"/>
    </row>
    <row r="6" spans="1:13" ht="15.75">
      <c r="A6" s="49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2"/>
    </row>
    <row r="7" spans="1:13" ht="15.75">
      <c r="A7" s="48" t="s">
        <v>54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3" ht="15.7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2"/>
    </row>
    <row r="9" spans="1:13" ht="15.75">
      <c r="A9" s="46" t="s">
        <v>41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38"/>
      <c r="M9" s="38"/>
    </row>
    <row r="10" spans="1:13" ht="15.7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15.75">
      <c r="A11" s="40"/>
      <c r="B11" s="40"/>
      <c r="C11" s="54" t="s">
        <v>3</v>
      </c>
      <c r="D11" s="54"/>
      <c r="E11" s="54"/>
      <c r="F11" s="54"/>
      <c r="G11" s="3" t="s">
        <v>42</v>
      </c>
      <c r="H11" s="3"/>
      <c r="I11" s="3"/>
      <c r="J11" s="3"/>
      <c r="K11" s="3"/>
      <c r="L11" s="40"/>
      <c r="M11" s="40"/>
    </row>
    <row r="12" spans="1:13" ht="15.75">
      <c r="A12" s="40"/>
      <c r="B12" s="40"/>
      <c r="C12" s="40"/>
      <c r="D12" s="40"/>
      <c r="E12" s="40"/>
      <c r="F12" s="40"/>
      <c r="G12" s="3"/>
      <c r="H12" s="3"/>
      <c r="I12" s="3"/>
      <c r="J12" s="3"/>
      <c r="K12" s="3"/>
      <c r="L12" s="40"/>
      <c r="M12" s="40"/>
    </row>
    <row r="13" spans="1:13" ht="15.75">
      <c r="A13" s="40"/>
      <c r="B13" s="40"/>
      <c r="C13" s="40"/>
      <c r="D13" s="40"/>
      <c r="E13" s="40"/>
      <c r="F13" s="40"/>
      <c r="G13" s="52"/>
      <c r="H13" s="52"/>
      <c r="I13" s="52"/>
      <c r="J13" s="52"/>
      <c r="K13" s="52"/>
      <c r="L13" s="40"/>
      <c r="M13" s="40"/>
    </row>
    <row r="14" spans="1:13" ht="15.75">
      <c r="A14" s="40"/>
      <c r="B14" s="40"/>
      <c r="C14" s="40"/>
      <c r="D14" s="40"/>
      <c r="E14" s="40"/>
      <c r="F14" s="40"/>
      <c r="G14" s="41"/>
      <c r="H14" s="41"/>
      <c r="I14" s="41"/>
      <c r="J14" s="41"/>
      <c r="K14" s="41"/>
      <c r="L14" s="40"/>
      <c r="M14" s="40"/>
    </row>
    <row r="15" spans="1:13" ht="38.25">
      <c r="A15" s="4" t="s">
        <v>17</v>
      </c>
      <c r="B15" s="4" t="s">
        <v>4</v>
      </c>
      <c r="C15" s="4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6" t="s">
        <v>23</v>
      </c>
      <c r="J15" s="5" t="s">
        <v>24</v>
      </c>
      <c r="K15" s="5" t="s">
        <v>11</v>
      </c>
    </row>
    <row r="16" spans="1:13">
      <c r="A16" s="4">
        <v>1</v>
      </c>
      <c r="B16" s="4">
        <v>2</v>
      </c>
      <c r="C16" s="4">
        <v>3</v>
      </c>
      <c r="D16" s="5">
        <v>4</v>
      </c>
      <c r="E16" s="5">
        <v>5</v>
      </c>
      <c r="F16" s="5">
        <v>6</v>
      </c>
      <c r="G16" s="5">
        <v>7</v>
      </c>
      <c r="H16" s="5">
        <v>8</v>
      </c>
      <c r="I16" s="5">
        <v>9</v>
      </c>
      <c r="J16" s="5">
        <v>10</v>
      </c>
      <c r="K16" s="5">
        <v>11</v>
      </c>
    </row>
    <row r="17" spans="1:13" ht="29.1" customHeight="1">
      <c r="A17" s="7">
        <v>1</v>
      </c>
      <c r="B17" s="19" t="s">
        <v>43</v>
      </c>
      <c r="C17" s="8" t="s">
        <v>12</v>
      </c>
      <c r="D17" s="8" t="s">
        <v>19</v>
      </c>
      <c r="E17" s="9">
        <v>0</v>
      </c>
      <c r="F17" s="10">
        <v>0.05</v>
      </c>
      <c r="G17" s="9">
        <f t="shared" ref="G17:G27" si="0">(E17*F17)+E17</f>
        <v>0</v>
      </c>
      <c r="H17" s="20">
        <v>120</v>
      </c>
      <c r="I17" s="23">
        <f>E17*H17</f>
        <v>0</v>
      </c>
      <c r="J17" s="23">
        <f>I17*F17</f>
        <v>0</v>
      </c>
      <c r="K17" s="11">
        <f>I17+J17</f>
        <v>0</v>
      </c>
    </row>
    <row r="18" spans="1:13" ht="29.1" customHeight="1">
      <c r="A18" s="7">
        <v>2</v>
      </c>
      <c r="B18" s="19" t="s">
        <v>44</v>
      </c>
      <c r="C18" s="8" t="s">
        <v>12</v>
      </c>
      <c r="D18" s="8" t="s">
        <v>19</v>
      </c>
      <c r="E18" s="9">
        <v>0</v>
      </c>
      <c r="F18" s="10">
        <v>0.05</v>
      </c>
      <c r="G18" s="9">
        <f t="shared" si="0"/>
        <v>0</v>
      </c>
      <c r="H18" s="20">
        <v>150</v>
      </c>
      <c r="I18" s="23">
        <f t="shared" ref="I18:I27" si="1">E18*H18</f>
        <v>0</v>
      </c>
      <c r="J18" s="23">
        <f t="shared" ref="J18:J27" si="2">I18*F18</f>
        <v>0</v>
      </c>
      <c r="K18" s="11">
        <f t="shared" ref="K18:K27" si="3">I18+J18</f>
        <v>0</v>
      </c>
    </row>
    <row r="19" spans="1:13" ht="29.1" customHeight="1">
      <c r="A19" s="7">
        <v>3</v>
      </c>
      <c r="B19" s="21" t="s">
        <v>45</v>
      </c>
      <c r="C19" s="8" t="s">
        <v>12</v>
      </c>
      <c r="D19" s="8" t="s">
        <v>19</v>
      </c>
      <c r="E19" s="9">
        <v>0</v>
      </c>
      <c r="F19" s="10">
        <v>0.05</v>
      </c>
      <c r="G19" s="9">
        <f t="shared" si="0"/>
        <v>0</v>
      </c>
      <c r="H19" s="20">
        <v>70</v>
      </c>
      <c r="I19" s="23">
        <f t="shared" si="1"/>
        <v>0</v>
      </c>
      <c r="J19" s="23">
        <f t="shared" si="2"/>
        <v>0</v>
      </c>
      <c r="K19" s="11">
        <f t="shared" si="3"/>
        <v>0</v>
      </c>
    </row>
    <row r="20" spans="1:13" ht="29.1" customHeight="1">
      <c r="A20" s="7">
        <v>4</v>
      </c>
      <c r="B20" s="19" t="s">
        <v>46</v>
      </c>
      <c r="C20" s="8" t="s">
        <v>12</v>
      </c>
      <c r="D20" s="8" t="s">
        <v>19</v>
      </c>
      <c r="E20" s="9">
        <v>0</v>
      </c>
      <c r="F20" s="10">
        <v>0.05</v>
      </c>
      <c r="G20" s="9">
        <f t="shared" si="0"/>
        <v>0</v>
      </c>
      <c r="H20" s="20">
        <v>160</v>
      </c>
      <c r="I20" s="23">
        <f t="shared" si="1"/>
        <v>0</v>
      </c>
      <c r="J20" s="23">
        <f t="shared" si="2"/>
        <v>0</v>
      </c>
      <c r="K20" s="11">
        <f t="shared" si="3"/>
        <v>0</v>
      </c>
    </row>
    <row r="21" spans="1:13" ht="29.1" customHeight="1">
      <c r="A21" s="7">
        <v>5</v>
      </c>
      <c r="B21" s="19" t="s">
        <v>56</v>
      </c>
      <c r="C21" s="8" t="s">
        <v>12</v>
      </c>
      <c r="D21" s="8" t="s">
        <v>19</v>
      </c>
      <c r="E21" s="9">
        <v>0</v>
      </c>
      <c r="F21" s="10">
        <v>0.05</v>
      </c>
      <c r="G21" s="9">
        <f t="shared" si="0"/>
        <v>0</v>
      </c>
      <c r="H21" s="20">
        <v>160</v>
      </c>
      <c r="I21" s="23">
        <f t="shared" si="1"/>
        <v>0</v>
      </c>
      <c r="J21" s="23">
        <f t="shared" si="2"/>
        <v>0</v>
      </c>
      <c r="K21" s="11">
        <f t="shared" si="3"/>
        <v>0</v>
      </c>
    </row>
    <row r="22" spans="1:13" ht="29.1" customHeight="1">
      <c r="A22" s="7">
        <v>6</v>
      </c>
      <c r="B22" s="19" t="s">
        <v>47</v>
      </c>
      <c r="C22" s="8" t="s">
        <v>12</v>
      </c>
      <c r="D22" s="8" t="s">
        <v>19</v>
      </c>
      <c r="E22" s="9">
        <v>0</v>
      </c>
      <c r="F22" s="10">
        <v>0.05</v>
      </c>
      <c r="G22" s="9">
        <f t="shared" si="0"/>
        <v>0</v>
      </c>
      <c r="H22" s="20">
        <v>300</v>
      </c>
      <c r="I22" s="23">
        <f t="shared" si="1"/>
        <v>0</v>
      </c>
      <c r="J22" s="23">
        <f t="shared" si="2"/>
        <v>0</v>
      </c>
      <c r="K22" s="11">
        <f t="shared" si="3"/>
        <v>0</v>
      </c>
    </row>
    <row r="23" spans="1:13" ht="29.1" customHeight="1">
      <c r="A23" s="7">
        <v>7</v>
      </c>
      <c r="B23" s="19" t="s">
        <v>48</v>
      </c>
      <c r="C23" s="8" t="s">
        <v>12</v>
      </c>
      <c r="D23" s="8" t="s">
        <v>19</v>
      </c>
      <c r="E23" s="9">
        <v>0</v>
      </c>
      <c r="F23" s="10">
        <v>0.05</v>
      </c>
      <c r="G23" s="9">
        <f t="shared" si="0"/>
        <v>0</v>
      </c>
      <c r="H23" s="20">
        <v>250</v>
      </c>
      <c r="I23" s="23">
        <f t="shared" si="1"/>
        <v>0</v>
      </c>
      <c r="J23" s="23">
        <f t="shared" si="2"/>
        <v>0</v>
      </c>
      <c r="K23" s="11">
        <f t="shared" si="3"/>
        <v>0</v>
      </c>
    </row>
    <row r="24" spans="1:13" ht="29.1" customHeight="1">
      <c r="A24" s="7">
        <v>8</v>
      </c>
      <c r="B24" s="19" t="s">
        <v>49</v>
      </c>
      <c r="C24" s="8" t="s">
        <v>12</v>
      </c>
      <c r="D24" s="8" t="s">
        <v>19</v>
      </c>
      <c r="E24" s="9">
        <v>0</v>
      </c>
      <c r="F24" s="10">
        <v>0.05</v>
      </c>
      <c r="G24" s="9">
        <v>6.62</v>
      </c>
      <c r="H24" s="20">
        <v>200</v>
      </c>
      <c r="I24" s="23">
        <f t="shared" si="1"/>
        <v>0</v>
      </c>
      <c r="J24" s="23">
        <f t="shared" si="2"/>
        <v>0</v>
      </c>
      <c r="K24" s="11">
        <f t="shared" si="3"/>
        <v>0</v>
      </c>
    </row>
    <row r="25" spans="1:13" ht="29.1" customHeight="1">
      <c r="A25" s="7">
        <v>9</v>
      </c>
      <c r="B25" s="21" t="s">
        <v>50</v>
      </c>
      <c r="C25" s="8" t="s">
        <v>12</v>
      </c>
      <c r="D25" s="8" t="s">
        <v>19</v>
      </c>
      <c r="E25" s="9">
        <v>0</v>
      </c>
      <c r="F25" s="10">
        <v>0.05</v>
      </c>
      <c r="G25" s="9">
        <f t="shared" si="0"/>
        <v>0</v>
      </c>
      <c r="H25" s="20">
        <v>180</v>
      </c>
      <c r="I25" s="23">
        <f t="shared" si="1"/>
        <v>0</v>
      </c>
      <c r="J25" s="23">
        <f t="shared" si="2"/>
        <v>0</v>
      </c>
      <c r="K25" s="11">
        <f t="shared" si="3"/>
        <v>0</v>
      </c>
    </row>
    <row r="26" spans="1:13" ht="29.1" customHeight="1">
      <c r="A26" s="7">
        <v>10</v>
      </c>
      <c r="B26" s="19" t="s">
        <v>51</v>
      </c>
      <c r="C26" s="8" t="s">
        <v>12</v>
      </c>
      <c r="D26" s="8" t="s">
        <v>19</v>
      </c>
      <c r="E26" s="9">
        <v>0</v>
      </c>
      <c r="F26" s="10">
        <v>0.05</v>
      </c>
      <c r="G26" s="9">
        <f t="shared" si="0"/>
        <v>0</v>
      </c>
      <c r="H26" s="20">
        <v>90</v>
      </c>
      <c r="I26" s="23">
        <f t="shared" si="1"/>
        <v>0</v>
      </c>
      <c r="J26" s="23">
        <f t="shared" si="2"/>
        <v>0</v>
      </c>
      <c r="K26" s="11">
        <f t="shared" si="3"/>
        <v>0</v>
      </c>
    </row>
    <row r="27" spans="1:13" ht="29.1" customHeight="1">
      <c r="A27" s="7">
        <v>11</v>
      </c>
      <c r="B27" s="19" t="s">
        <v>52</v>
      </c>
      <c r="C27" s="8" t="s">
        <v>12</v>
      </c>
      <c r="D27" s="8" t="s">
        <v>19</v>
      </c>
      <c r="E27" s="9">
        <v>0</v>
      </c>
      <c r="F27" s="10">
        <v>0.05</v>
      </c>
      <c r="G27" s="9">
        <f t="shared" si="0"/>
        <v>0</v>
      </c>
      <c r="H27" s="20">
        <v>50</v>
      </c>
      <c r="I27" s="23">
        <f t="shared" si="1"/>
        <v>0</v>
      </c>
      <c r="J27" s="23">
        <f t="shared" si="2"/>
        <v>0</v>
      </c>
      <c r="K27" s="11">
        <f t="shared" si="3"/>
        <v>0</v>
      </c>
    </row>
    <row r="28" spans="1:13" ht="29.25" customHeight="1">
      <c r="I28" s="12">
        <f>SUM(I17:I27)</f>
        <v>0</v>
      </c>
      <c r="J28" s="12">
        <f>SUM(J17:J27)</f>
        <v>0</v>
      </c>
      <c r="K28" s="12">
        <f>SUM(K17:K27)</f>
        <v>0</v>
      </c>
    </row>
    <row r="29" spans="1:13">
      <c r="F29" s="13"/>
      <c r="G29" s="14"/>
      <c r="H29" s="15"/>
      <c r="I29" s="15"/>
      <c r="J29" s="15"/>
      <c r="K29" s="16"/>
      <c r="L29" s="17"/>
    </row>
    <row r="30" spans="1:13" ht="15.75">
      <c r="A30" s="3" t="s">
        <v>13</v>
      </c>
    </row>
    <row r="31" spans="1:13">
      <c r="A31" s="53" t="s">
        <v>18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13">
      <c r="A32" s="43" t="s">
        <v>20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53" t="s">
        <v>21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</row>
    <row r="34" spans="1:13">
      <c r="A34" s="43" t="s">
        <v>53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>
      <c r="A36" s="45" t="s">
        <v>57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>
      <c r="A37" t="s">
        <v>26</v>
      </c>
      <c r="B37" s="1" t="str">
        <f>B69</f>
        <v/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9" spans="1:13">
      <c r="A39" t="s">
        <v>58</v>
      </c>
    </row>
    <row r="40" spans="1:13">
      <c r="A40" t="s">
        <v>27</v>
      </c>
      <c r="B40" s="25" t="str">
        <f>B83</f>
        <v/>
      </c>
    </row>
    <row r="42" spans="1:13">
      <c r="A42" t="s">
        <v>59</v>
      </c>
    </row>
    <row r="43" spans="1:13">
      <c r="A43" t="s">
        <v>28</v>
      </c>
      <c r="B43" s="25" t="str">
        <f>B96</f>
        <v/>
      </c>
    </row>
    <row r="48" spans="1:13">
      <c r="A48" s="50" t="s">
        <v>14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</row>
    <row r="49" spans="1:11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</row>
    <row r="50" spans="1:11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</row>
    <row r="51" spans="1:1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23.25" customHeight="1">
      <c r="B52" s="22" t="s">
        <v>15</v>
      </c>
      <c r="C52" s="18"/>
      <c r="G52" s="51" t="s">
        <v>16</v>
      </c>
      <c r="H52" s="51"/>
      <c r="I52" s="51"/>
      <c r="J52" s="51"/>
      <c r="K52" s="51"/>
    </row>
    <row r="55" spans="1:11" hidden="1"/>
    <row r="56" spans="1:11" hidden="1"/>
    <row r="57" spans="1:11" hidden="1"/>
    <row r="58" spans="1:11" hidden="1"/>
    <row r="59" spans="1:11" hidden="1"/>
    <row r="60" spans="1:11" hidden="1"/>
    <row r="61" spans="1:11" hidden="1">
      <c r="A61" s="26"/>
      <c r="B61" s="27" t="s">
        <v>29</v>
      </c>
      <c r="C61" s="26"/>
      <c r="D61" s="26"/>
      <c r="E61" s="26"/>
      <c r="F61" s="26"/>
      <c r="G61" s="26"/>
      <c r="H61" s="26"/>
      <c r="I61" s="26"/>
    </row>
    <row r="62" spans="1:11" hidden="1">
      <c r="A62" s="27" t="s">
        <v>29</v>
      </c>
      <c r="B62" s="28">
        <f>I28</f>
        <v>0</v>
      </c>
      <c r="C62" s="29"/>
      <c r="D62" s="26"/>
      <c r="E62" s="26"/>
      <c r="F62" s="26"/>
      <c r="G62" s="26"/>
      <c r="H62" s="26"/>
      <c r="I62" s="26"/>
    </row>
    <row r="63" spans="1:11" hidden="1">
      <c r="A63" s="27"/>
      <c r="B63" s="29"/>
      <c r="C63" s="30" t="s">
        <v>30</v>
      </c>
      <c r="D63" s="31" t="s">
        <v>31</v>
      </c>
      <c r="E63" s="31" t="s">
        <v>32</v>
      </c>
      <c r="F63" s="31" t="s">
        <v>33</v>
      </c>
      <c r="G63" s="31" t="s">
        <v>34</v>
      </c>
      <c r="H63" s="31" t="s">
        <v>35</v>
      </c>
      <c r="I63" s="26"/>
    </row>
    <row r="64" spans="1:11" hidden="1">
      <c r="A64" s="27" t="s">
        <v>36</v>
      </c>
      <c r="B64" s="26"/>
      <c r="C64" s="32"/>
      <c r="D64" s="33">
        <f>ROUND((B62-INT(B62))*100,0)</f>
        <v>0</v>
      </c>
      <c r="E64" s="33">
        <f>IF(B62&gt;=1,VALUE(RIGHT(LEFT(INT(B62),LEN(INT(B62))),3)),0)</f>
        <v>0</v>
      </c>
      <c r="F64" s="33">
        <f>IF(B62&gt;=1000,VALUE(TEXT(RIGHT(LEFT(INT(B62),LEN(INT(B62))-3),3),"000")),0)</f>
        <v>0</v>
      </c>
      <c r="G64" s="33">
        <f>IF(B62&gt;=1000000,VALUE(TEXT(RIGHT(LEFT(INT(B62),LEN(INT(B62))-6),3),"000")),0)</f>
        <v>0</v>
      </c>
      <c r="H64" s="33">
        <f>IF(B62&gt;=1000000000,VALUE(TEXT(RIGHT(LEFT(INT(B62),LEN(INT(B62))-9),3),"000")),0)</f>
        <v>0</v>
      </c>
      <c r="I64" s="26"/>
    </row>
    <row r="65" spans="1:9" hidden="1">
      <c r="A65" s="27" t="s">
        <v>37</v>
      </c>
      <c r="B65" s="34"/>
      <c r="C65" s="34" t="str">
        <f>ROUND((B62-INT(B62))*100,0)&amp;"/"&amp;100</f>
        <v>0/100</v>
      </c>
      <c r="D65" s="34" t="str">
        <f>IF(B62=0,"",IF(D64&lt;=20,IF(D64=0,"zero",INDEX(a,D64)),INDEX(b,INT(D64/10))&amp;IF(MOD(D64,10)," " &amp;INDEX(a,MOD(D64,10)),"")))&amp; " " &amp;IF(B62=0,"",INDEX(IF(D64&lt;20,{"groszy";"grosz";"grosze";"groszy"},{"groszy";"grosze";"groszy"}),MATCH(IF(D64&lt;20,D64,MOD(D64,10)),IF(D64&lt;20,{0;1;2;5},{0;2;5}),1)))</f>
        <v xml:space="preserve"> </v>
      </c>
      <c r="E65" s="34" t="str">
        <f>IF(OR(B62&lt;1,INT(E64/100)=0),"",INDEX(d,INT(E64/100)))&amp; IF(E64-(INT(E64/100)*100)&lt;=20,IF(E64-(INT(E64/100)*100)=0,IF(OR(E64&gt;0,B62&lt;1),"","złotych")," " &amp;INDEX(a,E64-(INT(E64/100)*100)))," " &amp;INDEX(b,INT((E64-(INT(E64/100)*100))/10))&amp;IF(MOD((E64-(INT(E64/100)*100)),10)," "&amp;INDEX(a,MOD((E64-(INT(E64/100)*100)),10)),""))&amp;IF(E64=0,""," " &amp;INDEX(IF(E64&lt;20,{"złotych";"złoty";"złote";"złotych"},{"złotych";"złote";"złotych"}),MATCH(IF(E64-(INT(E64/100)*100)&lt;20,E64-(INT(E64/100)*100),MOD((E64-(INT(E64/100)*100)),10)),IF(E64&lt;20,{0;1;2;5},{0;2;5}),1)))</f>
        <v/>
      </c>
      <c r="F65" s="34" t="str">
        <f>IF(OR(B62&lt;1,INT(F64/100)=0),"",INDEX(d,INT(F64/100)))&amp; IF(F64-(INT(F64/100)*100)&lt;=20,IF(F64-(INT(F64/100)*100)=0,""," " &amp;INDEX(a,F64-(INT(F64/100)*100)))," " &amp;INDEX(b,INT((F64-(INT(F64/100)*100))/10))&amp;IF(MOD((F64-(INT(F64/100)*100)),10)," "&amp;INDEX(a,MOD((F64-(INT(F64/100)*100)),10)),""))&amp;IF(F64=0,""," " &amp;INDEX(IF(F64&lt;20,{"";"tysiąc";"tysiące";"tysięcy"},{"tysięcy";"tysiące";"tysięcy"}),MATCH(IF(F64-(INT(F64/100)*100)&lt;20,F64-(INT(F64/100)*100),MOD((F64-(INT(F64/100)*100)),10)),IF(F64&lt;20,{0;1;2;5},{0;2;5}),1)))</f>
        <v/>
      </c>
      <c r="G65" s="34" t="str">
        <f>IF(OR(B62&lt;1,INT(G64/100)=0),"",INDEX(d,INT(G64/100)))&amp; IF(G64-(INT(G64/100)*100)&lt;=20,IF(G64-(INT(G64/100)*100)=0,""," " &amp;INDEX(a,G64-(INT(G64/100)*100)))," " &amp;INDEX(b,INT((G64-(INT(G64/100)*100))/10))&amp;IF(MOD((G64-(INT(G64/100)*100)),10)," "&amp;INDEX(a,MOD((G64-(INT(G64/100)*100)),10)),""))&amp;IF(G64=0,""," " &amp;INDEX(IF(G64&lt;20,{"";"milion";"miliony";"milionów"},{"milionów";"miliony";"milionów"}),MATCH(IF(G64-(INT(G64/100)*100)&lt;20,G64-(INT(G64/100)*100),MOD((G64-(INT(G64/100)*100)),10)),IF(G64&lt;20,{0;1;2;5},{0;2;5}),1)))</f>
        <v/>
      </c>
      <c r="H65" s="34" t="str">
        <f>IF(OR(B62&lt;1,INT(H64/100)=0),"",INDEX(d,INT(H64/100)))&amp; IF(H64-(INT(H64/100)*100)&lt;=20,IF(H64-(INT(H64/100)*100)=0,""," " &amp;INDEX(a,H64-(INT(H64/100)*100)))," " &amp;INDEX(b,INT((H64-(INT(H64/100)*100))/10))&amp;IF(MOD((H64-(INT(H64/100)*100)),10)," "&amp;INDEX(a,MOD((H64-(INT(H64/100)*100)),10)),""))&amp;IF(H64=0,""," " &amp;INDEX(IF(H64&lt;20,{"";"miliard";"miliardy";"miliardów"},{"miliardów";"miliardy";"miliardów"}),MATCH(IF(H64-(INT(H64/100)*100)&lt;20,H64-(INT(H64/100)*100),MOD((H64-(INT(H64/100)*100)),10)),IF(H64&lt;20,{0;1;2;5},{0;2;5}),1)))</f>
        <v/>
      </c>
      <c r="I65" s="34"/>
    </row>
    <row r="66" spans="1:9" hidden="1">
      <c r="A66" s="26"/>
      <c r="B66" s="26"/>
      <c r="C66" s="26"/>
      <c r="D66" s="26"/>
      <c r="E66" s="26"/>
      <c r="F66" s="26"/>
      <c r="G66" s="26"/>
      <c r="H66" s="26"/>
      <c r="I66" s="26"/>
    </row>
    <row r="67" spans="1:9" hidden="1">
      <c r="A67" s="27" t="s">
        <v>38</v>
      </c>
      <c r="B67" s="35" t="str">
        <f>IF(NOT(ISNUMBER(B62)),excelblog_Komunikat1,IF(OR((B62*10^-12)&gt;=1,B62&lt;0),excelblog_Komunikat2,IF(TRIM(H65)&lt;&gt;"",TRIM(H65)&amp;" ","")&amp;IF(TRIM(G65)&lt;&gt;"",TRIM(G65)&amp;" ","")&amp;IF(TRIM(F65)&lt;&gt;"",TRIM(F65)&amp;" ","")&amp;IF(TRIM(E65)&lt;&gt;"",TRIM(E65)&amp;" ","")&amp;IF(TRIM(D65)&lt;&gt;"",D65&amp;" ","")))</f>
        <v/>
      </c>
      <c r="C67" s="36"/>
      <c r="D67" s="36"/>
      <c r="E67" s="36"/>
      <c r="F67" s="36"/>
      <c r="G67" s="36"/>
      <c r="H67" s="36"/>
      <c r="I67" s="37"/>
    </row>
    <row r="68" spans="1:9" hidden="1">
      <c r="A68" s="27" t="s">
        <v>39</v>
      </c>
      <c r="B68" s="35" t="str">
        <f>IF(NOT(ISNUMBER(B62)),excelblog_Komunikat1,IF(OR((B62*10^-12)&gt;=1,B62&lt;0),excelblog_Komunikat2,IF(TRIM(H65)&lt;&gt;"",TRIM(H65)&amp;" ","")&amp;IF(TRIM(G65)&lt;&gt;"",TRIM(G65)&amp;" ","")&amp;IF(TRIM(F65)&lt;&gt;"",TRIM(F65)&amp;" ","")&amp;IF(TRIM(E65)&lt;&gt;"",TRIM(E65)&amp;", ","")&amp;IF(TRIM(D65)&lt;&gt;"",D65&amp;" ","")))</f>
        <v/>
      </c>
      <c r="C68" s="36"/>
      <c r="D68" s="36"/>
      <c r="E68" s="36"/>
      <c r="F68" s="36"/>
      <c r="G68" s="36"/>
      <c r="H68" s="36"/>
      <c r="I68" s="37"/>
    </row>
    <row r="69" spans="1:9" hidden="1">
      <c r="A69" s="27" t="s">
        <v>40</v>
      </c>
      <c r="B69" s="35" t="str">
        <f>IF(NOT(ISNUMBER(B62)),excelblog_Komunikat1,IF(OR((B62*10^-12)&gt;=1,B62&lt;0),excelblog_Komunikat2,IF(TRIM(H65)&lt;&gt;"",TRIM(H65)&amp;" ","")&amp;IF(TRIM(G65)&lt;&gt;"",TRIM(G65)&amp;" ","")&amp;IF(TRIM(F65)&lt;&gt;"",TRIM(F65)&amp;" ","")&amp;IF(TRIM(E65)&lt;&gt;"",TRIM(E65)&amp;" ","")&amp;IF(TRIM(D65)&lt;&gt;"",C65&amp;" ","")))</f>
        <v/>
      </c>
      <c r="C69" s="36"/>
      <c r="D69" s="36"/>
      <c r="E69" s="36"/>
      <c r="F69" s="36"/>
      <c r="G69" s="36"/>
      <c r="H69" s="36"/>
      <c r="I69" s="37"/>
    </row>
    <row r="70" spans="1:9" hidden="1">
      <c r="A70" s="27"/>
      <c r="B70" s="26"/>
      <c r="C70" s="26"/>
      <c r="D70" s="26"/>
      <c r="E70" s="26"/>
      <c r="F70" s="26"/>
      <c r="G70" s="26"/>
      <c r="H70" s="26"/>
      <c r="I70" s="26"/>
    </row>
    <row r="71" spans="1:9" hidden="1"/>
    <row r="72" spans="1:9" hidden="1"/>
    <row r="73" spans="1:9" hidden="1"/>
    <row r="74" spans="1:9" hidden="1"/>
    <row r="75" spans="1:9" hidden="1">
      <c r="A75" s="26"/>
      <c r="B75" s="27" t="s">
        <v>29</v>
      </c>
      <c r="C75" s="26"/>
      <c r="D75" s="26"/>
      <c r="E75" s="26"/>
      <c r="F75" s="26"/>
      <c r="G75" s="26"/>
      <c r="H75" s="26"/>
      <c r="I75" s="26"/>
    </row>
    <row r="76" spans="1:9" hidden="1">
      <c r="A76" s="27" t="s">
        <v>29</v>
      </c>
      <c r="B76" s="28">
        <f>J28</f>
        <v>0</v>
      </c>
      <c r="C76" s="29"/>
      <c r="D76" s="26"/>
      <c r="E76" s="26"/>
      <c r="F76" s="26"/>
      <c r="G76" s="26"/>
      <c r="H76" s="26"/>
      <c r="I76" s="26"/>
    </row>
    <row r="77" spans="1:9" hidden="1">
      <c r="A77" s="27"/>
      <c r="B77" s="29"/>
      <c r="C77" s="30" t="s">
        <v>30</v>
      </c>
      <c r="D77" s="31" t="s">
        <v>31</v>
      </c>
      <c r="E77" s="31" t="s">
        <v>32</v>
      </c>
      <c r="F77" s="31" t="s">
        <v>33</v>
      </c>
      <c r="G77" s="31" t="s">
        <v>34</v>
      </c>
      <c r="H77" s="31" t="s">
        <v>35</v>
      </c>
      <c r="I77" s="26"/>
    </row>
    <row r="78" spans="1:9" hidden="1">
      <c r="A78" s="27" t="s">
        <v>36</v>
      </c>
      <c r="B78" s="26"/>
      <c r="C78" s="32"/>
      <c r="D78" s="33">
        <f>ROUND((B76-INT(B76))*100,0)</f>
        <v>0</v>
      </c>
      <c r="E78" s="33">
        <f>IF(B76&gt;=1,VALUE(RIGHT(LEFT(INT(B76),LEN(INT(B76))),3)),0)</f>
        <v>0</v>
      </c>
      <c r="F78" s="33">
        <f>IF(B76&gt;=1000,VALUE(TEXT(RIGHT(LEFT(INT(B76),LEN(INT(B76))-3),3),"000")),0)</f>
        <v>0</v>
      </c>
      <c r="G78" s="33">
        <f>IF(B76&gt;=1000000,VALUE(TEXT(RIGHT(LEFT(INT(B76),LEN(INT(B76))-6),3),"000")),0)</f>
        <v>0</v>
      </c>
      <c r="H78" s="33">
        <f>IF(B76&gt;=1000000000,VALUE(TEXT(RIGHT(LEFT(INT(B76),LEN(INT(B76))-9),3),"000")),0)</f>
        <v>0</v>
      </c>
      <c r="I78" s="26"/>
    </row>
    <row r="79" spans="1:9" hidden="1">
      <c r="A79" s="27" t="s">
        <v>37</v>
      </c>
      <c r="B79" s="34"/>
      <c r="C79" s="34" t="str">
        <f>ROUND((B76-INT(B76))*100,0)&amp;"/"&amp;100</f>
        <v>0/100</v>
      </c>
      <c r="D79" s="34" t="str">
        <f>IF(B76=0,"",IF(D78&lt;=20,IF(D78=0,"zero",INDEX(a,D78)),INDEX(b,INT(D78/10))&amp;IF(MOD(D78,10)," " &amp;INDEX(a,MOD(D78,10)),"")))&amp; " " &amp;IF(B76=0,"",INDEX(IF(D78&lt;20,{"groszy";"grosz";"grosze";"groszy"},{"groszy";"grosze";"groszy"}),MATCH(IF(D78&lt;20,D78,MOD(D78,10)),IF(D78&lt;20,{0;1;2;5},{0;2;5}),1)))</f>
        <v xml:space="preserve"> </v>
      </c>
      <c r="E79" s="34" t="str">
        <f>IF(OR(B76&lt;1,INT(E78/100)=0),"",INDEX(d,INT(E78/100)))&amp; IF(E78-(INT(E78/100)*100)&lt;=20,IF(E78-(INT(E78/100)*100)=0,IF(OR(E78&gt;0,B76&lt;1),"","złotych")," " &amp;INDEX(a,E78-(INT(E78/100)*100)))," " &amp;INDEX(b,INT((E78-(INT(E78/100)*100))/10))&amp;IF(MOD((E78-(INT(E78/100)*100)),10)," "&amp;INDEX(a,MOD((E78-(INT(E78/100)*100)),10)),""))&amp;IF(E78=0,""," " &amp;INDEX(IF(E78&lt;20,{"złotych";"złoty";"złote";"złotych"},{"złotych";"złote";"złotych"}),MATCH(IF(E78-(INT(E78/100)*100)&lt;20,E78-(INT(E78/100)*100),MOD((E78-(INT(E78/100)*100)),10)),IF(E78&lt;20,{0;1;2;5},{0;2;5}),1)))</f>
        <v/>
      </c>
      <c r="F79" s="34" t="str">
        <f>IF(OR(B76&lt;1,INT(F78/100)=0),"",INDEX(d,INT(F78/100)))&amp; IF(F78-(INT(F78/100)*100)&lt;=20,IF(F78-(INT(F78/100)*100)=0,""," " &amp;INDEX(a,F78-(INT(F78/100)*100)))," " &amp;INDEX(b,INT((F78-(INT(F78/100)*100))/10))&amp;IF(MOD((F78-(INT(F78/100)*100)),10)," "&amp;INDEX(a,MOD((F78-(INT(F78/100)*100)),10)),""))&amp;IF(F78=0,""," " &amp;INDEX(IF(F78&lt;20,{"";"tysiąc";"tysiące";"tysięcy"},{"tysięcy";"tysiące";"tysięcy"}),MATCH(IF(F78-(INT(F78/100)*100)&lt;20,F78-(INT(F78/100)*100),MOD((F78-(INT(F78/100)*100)),10)),IF(F78&lt;20,{0;1;2;5},{0;2;5}),1)))</f>
        <v/>
      </c>
      <c r="G79" s="34" t="str">
        <f>IF(OR(B76&lt;1,INT(G78/100)=0),"",INDEX(d,INT(G78/100)))&amp; IF(G78-(INT(G78/100)*100)&lt;=20,IF(G78-(INT(G78/100)*100)=0,""," " &amp;INDEX(a,G78-(INT(G78/100)*100)))," " &amp;INDEX(b,INT((G78-(INT(G78/100)*100))/10))&amp;IF(MOD((G78-(INT(G78/100)*100)),10)," "&amp;INDEX(a,MOD((G78-(INT(G78/100)*100)),10)),""))&amp;IF(G78=0,""," " &amp;INDEX(IF(G78&lt;20,{"";"milion";"miliony";"milionów"},{"milionów";"miliony";"milionów"}),MATCH(IF(G78-(INT(G78/100)*100)&lt;20,G78-(INT(G78/100)*100),MOD((G78-(INT(G78/100)*100)),10)),IF(G78&lt;20,{0;1;2;5},{0;2;5}),1)))</f>
        <v/>
      </c>
      <c r="H79" s="34" t="str">
        <f>IF(OR(B76&lt;1,INT(H78/100)=0),"",INDEX(d,INT(H78/100)))&amp; IF(H78-(INT(H78/100)*100)&lt;=20,IF(H78-(INT(H78/100)*100)=0,""," " &amp;INDEX(a,H78-(INT(H78/100)*100)))," " &amp;INDEX(b,INT((H78-(INT(H78/100)*100))/10))&amp;IF(MOD((H78-(INT(H78/100)*100)),10)," "&amp;INDEX(a,MOD((H78-(INT(H78/100)*100)),10)),""))&amp;IF(H78=0,""," " &amp;INDEX(IF(H78&lt;20,{"";"miliard";"miliardy";"miliardów"},{"miliardów";"miliardy";"miliardów"}),MATCH(IF(H78-(INT(H78/100)*100)&lt;20,H78-(INT(H78/100)*100),MOD((H78-(INT(H78/100)*100)),10)),IF(H78&lt;20,{0;1;2;5},{0;2;5}),1)))</f>
        <v/>
      </c>
      <c r="I79" s="34"/>
    </row>
    <row r="80" spans="1:9" hidden="1">
      <c r="A80" s="26"/>
      <c r="B80" s="26"/>
      <c r="C80" s="26"/>
      <c r="D80" s="26"/>
      <c r="E80" s="26"/>
      <c r="F80" s="26"/>
      <c r="G80" s="26"/>
      <c r="H80" s="26"/>
      <c r="I80" s="26"/>
    </row>
    <row r="81" spans="1:9" hidden="1">
      <c r="A81" s="27" t="s">
        <v>38</v>
      </c>
      <c r="B81" s="35" t="str">
        <f>IF(NOT(ISNUMBER(B76)),excelblog_Komunikat1,IF(OR((B76*10^-12)&gt;=1,B76&lt;0),excelblog_Komunikat2,IF(TRIM(H79)&lt;&gt;"",TRIM(H79)&amp;" ","")&amp;IF(TRIM(G79)&lt;&gt;"",TRIM(G79)&amp;" ","")&amp;IF(TRIM(F79)&lt;&gt;"",TRIM(F79)&amp;" ","")&amp;IF(TRIM(E79)&lt;&gt;"",TRIM(E79)&amp;" ","")&amp;IF(TRIM(D79)&lt;&gt;"",D79&amp;" ","")))</f>
        <v/>
      </c>
      <c r="C81" s="36"/>
      <c r="D81" s="36"/>
      <c r="E81" s="36"/>
      <c r="F81" s="36"/>
      <c r="G81" s="36"/>
      <c r="H81" s="36"/>
      <c r="I81" s="37"/>
    </row>
    <row r="82" spans="1:9" hidden="1">
      <c r="A82" s="27" t="s">
        <v>39</v>
      </c>
      <c r="B82" s="35" t="str">
        <f>IF(NOT(ISNUMBER(B76)),excelblog_Komunikat1,IF(OR((B76*10^-12)&gt;=1,B76&lt;0),excelblog_Komunikat2,IF(TRIM(H79)&lt;&gt;"",TRIM(H79)&amp;" ","")&amp;IF(TRIM(G79)&lt;&gt;"",TRIM(G79)&amp;" ","")&amp;IF(TRIM(F79)&lt;&gt;"",TRIM(F79)&amp;" ","")&amp;IF(TRIM(E79)&lt;&gt;"",TRIM(E79)&amp;", ","")&amp;IF(TRIM(D79)&lt;&gt;"",D79&amp;" ","")))</f>
        <v/>
      </c>
      <c r="C82" s="36"/>
      <c r="D82" s="36"/>
      <c r="E82" s="36"/>
      <c r="F82" s="36"/>
      <c r="G82" s="36"/>
      <c r="H82" s="36"/>
      <c r="I82" s="37"/>
    </row>
    <row r="83" spans="1:9" hidden="1">
      <c r="A83" s="27" t="s">
        <v>40</v>
      </c>
      <c r="B83" s="35" t="str">
        <f>IF(NOT(ISNUMBER(B76)),excelblog_Komunikat1,IF(OR((B76*10^-12)&gt;=1,B76&lt;0),excelblog_Komunikat2,IF(TRIM(H79)&lt;&gt;"",TRIM(H79)&amp;" ","")&amp;IF(TRIM(G79)&lt;&gt;"",TRIM(G79)&amp;" ","")&amp;IF(TRIM(F79)&lt;&gt;"",TRIM(F79)&amp;" ","")&amp;IF(TRIM(E79)&lt;&gt;"",TRIM(E79)&amp;" ","")&amp;IF(TRIM(D79)&lt;&gt;"",C79&amp;" ","")))</f>
        <v/>
      </c>
      <c r="C83" s="36"/>
      <c r="D83" s="36"/>
      <c r="E83" s="36"/>
      <c r="F83" s="36"/>
      <c r="G83" s="36"/>
      <c r="H83" s="36"/>
      <c r="I83" s="37"/>
    </row>
    <row r="84" spans="1:9" hidden="1">
      <c r="A84" s="27"/>
      <c r="B84" s="26"/>
      <c r="C84" s="26"/>
      <c r="D84" s="26"/>
      <c r="E84" s="26"/>
      <c r="F84" s="26"/>
      <c r="G84" s="26"/>
      <c r="H84" s="26"/>
      <c r="I84" s="26"/>
    </row>
    <row r="85" spans="1:9" hidden="1"/>
    <row r="86" spans="1:9" hidden="1"/>
    <row r="87" spans="1:9" hidden="1"/>
    <row r="88" spans="1:9" hidden="1">
      <c r="A88" s="26"/>
      <c r="B88" s="27" t="s">
        <v>29</v>
      </c>
      <c r="C88" s="26"/>
      <c r="D88" s="26"/>
      <c r="E88" s="26"/>
      <c r="F88" s="26"/>
      <c r="G88" s="26"/>
      <c r="H88" s="26"/>
      <c r="I88" s="26"/>
    </row>
    <row r="89" spans="1:9" hidden="1">
      <c r="A89" s="27" t="s">
        <v>29</v>
      </c>
      <c r="B89" s="28">
        <f>K28</f>
        <v>0</v>
      </c>
      <c r="C89" s="29"/>
      <c r="D89" s="26"/>
      <c r="E89" s="26"/>
      <c r="F89" s="26"/>
      <c r="G89" s="26"/>
      <c r="H89" s="26"/>
      <c r="I89" s="26"/>
    </row>
    <row r="90" spans="1:9" hidden="1">
      <c r="A90" s="27"/>
      <c r="B90" s="29"/>
      <c r="C90" s="30" t="s">
        <v>30</v>
      </c>
      <c r="D90" s="31" t="s">
        <v>31</v>
      </c>
      <c r="E90" s="31" t="s">
        <v>32</v>
      </c>
      <c r="F90" s="31" t="s">
        <v>33</v>
      </c>
      <c r="G90" s="31" t="s">
        <v>34</v>
      </c>
      <c r="H90" s="31" t="s">
        <v>35</v>
      </c>
      <c r="I90" s="26"/>
    </row>
    <row r="91" spans="1:9" hidden="1">
      <c r="A91" s="27" t="s">
        <v>36</v>
      </c>
      <c r="B91" s="26"/>
      <c r="C91" s="32"/>
      <c r="D91" s="33">
        <f>ROUND((B89-INT(B89))*100,0)</f>
        <v>0</v>
      </c>
      <c r="E91" s="33">
        <f>IF(B89&gt;=1,VALUE(RIGHT(LEFT(INT(B89),LEN(INT(B89))),3)),0)</f>
        <v>0</v>
      </c>
      <c r="F91" s="33">
        <f>IF(B89&gt;=1000,VALUE(TEXT(RIGHT(LEFT(INT(B89),LEN(INT(B89))-3),3),"000")),0)</f>
        <v>0</v>
      </c>
      <c r="G91" s="33">
        <f>IF(B89&gt;=1000000,VALUE(TEXT(RIGHT(LEFT(INT(B89),LEN(INT(B89))-6),3),"000")),0)</f>
        <v>0</v>
      </c>
      <c r="H91" s="33">
        <f>IF(B89&gt;=1000000000,VALUE(TEXT(RIGHT(LEFT(INT(B89),LEN(INT(B89))-9),3),"000")),0)</f>
        <v>0</v>
      </c>
      <c r="I91" s="26"/>
    </row>
    <row r="92" spans="1:9" hidden="1">
      <c r="A92" s="27" t="s">
        <v>37</v>
      </c>
      <c r="B92" s="34"/>
      <c r="C92" s="34" t="str">
        <f>ROUND((B89-INT(B89))*100,0)&amp;"/"&amp;100</f>
        <v>0/100</v>
      </c>
      <c r="D92" s="34" t="str">
        <f>IF(B89=0,"",IF(D91&lt;=20,IF(D91=0,"zero",INDEX(a,D91)),INDEX(b,INT(D91/10))&amp;IF(MOD(D91,10)," " &amp;INDEX(a,MOD(D91,10)),"")))&amp; " " &amp;IF(B89=0,"",INDEX(IF(D91&lt;20,{"groszy";"grosz";"grosze";"groszy"},{"groszy";"grosze";"groszy"}),MATCH(IF(D91&lt;20,D91,MOD(D91,10)),IF(D91&lt;20,{0;1;2;5},{0;2;5}),1)))</f>
        <v xml:space="preserve"> </v>
      </c>
      <c r="E92" s="34" t="str">
        <f>IF(OR(B89&lt;1,INT(E91/100)=0),"",INDEX(d,INT(E91/100)))&amp; IF(E91-(INT(E91/100)*100)&lt;=20,IF(E91-(INT(E91/100)*100)=0,IF(OR(E91&gt;0,B89&lt;1),"","złotych")," " &amp;INDEX(a,E91-(INT(E91/100)*100)))," " &amp;INDEX(b,INT((E91-(INT(E91/100)*100))/10))&amp;IF(MOD((E91-(INT(E91/100)*100)),10)," "&amp;INDEX(a,MOD((E91-(INT(E91/100)*100)),10)),""))&amp;IF(E91=0,""," " &amp;INDEX(IF(E91&lt;20,{"złotych";"złoty";"złote";"złotych"},{"złotych";"złote";"złotych"}),MATCH(IF(E91-(INT(E91/100)*100)&lt;20,E91-(INT(E91/100)*100),MOD((E91-(INT(E91/100)*100)),10)),IF(E91&lt;20,{0;1;2;5},{0;2;5}),1)))</f>
        <v/>
      </c>
      <c r="F92" s="34" t="str">
        <f>IF(OR(B89&lt;1,INT(F91/100)=0),"",INDEX(d,INT(F91/100)))&amp; IF(F91-(INT(F91/100)*100)&lt;=20,IF(F91-(INT(F91/100)*100)=0,""," " &amp;INDEX(a,F91-(INT(F91/100)*100)))," " &amp;INDEX(b,INT((F91-(INT(F91/100)*100))/10))&amp;IF(MOD((F91-(INT(F91/100)*100)),10)," "&amp;INDEX(a,MOD((F91-(INT(F91/100)*100)),10)),""))&amp;IF(F91=0,""," " &amp;INDEX(IF(F91&lt;20,{"";"tysiąc";"tysiące";"tysięcy"},{"tysięcy";"tysiące";"tysięcy"}),MATCH(IF(F91-(INT(F91/100)*100)&lt;20,F91-(INT(F91/100)*100),MOD((F91-(INT(F91/100)*100)),10)),IF(F91&lt;20,{0;1;2;5},{0;2;5}),1)))</f>
        <v/>
      </c>
      <c r="G92" s="34" t="str">
        <f>IF(OR(B89&lt;1,INT(G91/100)=0),"",INDEX(d,INT(G91/100)))&amp; IF(G91-(INT(G91/100)*100)&lt;=20,IF(G91-(INT(G91/100)*100)=0,""," " &amp;INDEX(a,G91-(INT(G91/100)*100)))," " &amp;INDEX(b,INT((G91-(INT(G91/100)*100))/10))&amp;IF(MOD((G91-(INT(G91/100)*100)),10)," "&amp;INDEX(a,MOD((G91-(INT(G91/100)*100)),10)),""))&amp;IF(G91=0,""," " &amp;INDEX(IF(G91&lt;20,{"";"milion";"miliony";"milionów"},{"milionów";"miliony";"milionów"}),MATCH(IF(G91-(INT(G91/100)*100)&lt;20,G91-(INT(G91/100)*100),MOD((G91-(INT(G91/100)*100)),10)),IF(G91&lt;20,{0;1;2;5},{0;2;5}),1)))</f>
        <v/>
      </c>
      <c r="H92" s="34" t="str">
        <f>IF(OR(B89&lt;1,INT(H91/100)=0),"",INDEX(d,INT(H91/100)))&amp; IF(H91-(INT(H91/100)*100)&lt;=20,IF(H91-(INT(H91/100)*100)=0,""," " &amp;INDEX(a,H91-(INT(H91/100)*100)))," " &amp;INDEX(b,INT((H91-(INT(H91/100)*100))/10))&amp;IF(MOD((H91-(INT(H91/100)*100)),10)," "&amp;INDEX(a,MOD((H91-(INT(H91/100)*100)),10)),""))&amp;IF(H91=0,""," " &amp;INDEX(IF(H91&lt;20,{"";"miliard";"miliardy";"miliardów"},{"miliardów";"miliardy";"miliardów"}),MATCH(IF(H91-(INT(H91/100)*100)&lt;20,H91-(INT(H91/100)*100),MOD((H91-(INT(H91/100)*100)),10)),IF(H91&lt;20,{0;1;2;5},{0;2;5}),1)))</f>
        <v/>
      </c>
      <c r="I92" s="34"/>
    </row>
    <row r="93" spans="1:9" hidden="1">
      <c r="A93" s="26"/>
      <c r="B93" s="26"/>
      <c r="C93" s="26"/>
      <c r="D93" s="26"/>
      <c r="E93" s="26"/>
      <c r="F93" s="26"/>
      <c r="G93" s="26"/>
      <c r="H93" s="26"/>
      <c r="I93" s="26"/>
    </row>
    <row r="94" spans="1:9" hidden="1">
      <c r="A94" s="27" t="s">
        <v>38</v>
      </c>
      <c r="B94" s="35" t="str">
        <f>IF(NOT(ISNUMBER(B89)),excelblog_Komunikat1,IF(OR((B89*10^-12)&gt;=1,B89&lt;0),excelblog_Komunikat2,IF(TRIM(H92)&lt;&gt;"",TRIM(H92)&amp;" ","")&amp;IF(TRIM(G92)&lt;&gt;"",TRIM(G92)&amp;" ","")&amp;IF(TRIM(F92)&lt;&gt;"",TRIM(F92)&amp;" ","")&amp;IF(TRIM(E92)&lt;&gt;"",TRIM(E92)&amp;" ","")&amp;IF(TRIM(D92)&lt;&gt;"",D92&amp;" ","")))</f>
        <v/>
      </c>
      <c r="C94" s="36"/>
      <c r="D94" s="36"/>
      <c r="E94" s="36"/>
      <c r="F94" s="36"/>
      <c r="G94" s="36"/>
      <c r="H94" s="36"/>
      <c r="I94" s="37"/>
    </row>
    <row r="95" spans="1:9" hidden="1">
      <c r="A95" s="27" t="s">
        <v>39</v>
      </c>
      <c r="B95" s="35" t="str">
        <f>IF(NOT(ISNUMBER(B89)),excelblog_Komunikat1,IF(OR((B89*10^-12)&gt;=1,B89&lt;0),excelblog_Komunikat2,IF(TRIM(H92)&lt;&gt;"",TRIM(H92)&amp;" ","")&amp;IF(TRIM(G92)&lt;&gt;"",TRIM(G92)&amp;" ","")&amp;IF(TRIM(F92)&lt;&gt;"",TRIM(F92)&amp;" ","")&amp;IF(TRIM(E92)&lt;&gt;"",TRIM(E92)&amp;", ","")&amp;IF(TRIM(D92)&lt;&gt;"",D92&amp;" ","")))</f>
        <v/>
      </c>
      <c r="C95" s="36"/>
      <c r="D95" s="36"/>
      <c r="E95" s="36"/>
      <c r="F95" s="36"/>
      <c r="G95" s="36"/>
      <c r="H95" s="36"/>
      <c r="I95" s="37"/>
    </row>
    <row r="96" spans="1:9" hidden="1">
      <c r="A96" s="27" t="s">
        <v>40</v>
      </c>
      <c r="B96" s="35" t="str">
        <f>IF(NOT(ISNUMBER(B89)),excelblog_Komunikat1,IF(OR((B89*10^-12)&gt;=1,B89&lt;0),excelblog_Komunikat2,IF(TRIM(H92)&lt;&gt;"",TRIM(H92)&amp;" ","")&amp;IF(TRIM(G92)&lt;&gt;"",TRIM(G92)&amp;" ","")&amp;IF(TRIM(F92)&lt;&gt;"",TRIM(F92)&amp;" ","")&amp;IF(TRIM(E92)&lt;&gt;"",TRIM(E92)&amp;" ","")&amp;IF(TRIM(D92)&lt;&gt;"",C92&amp;" ","")))</f>
        <v/>
      </c>
      <c r="C96" s="36"/>
      <c r="D96" s="36"/>
      <c r="E96" s="36"/>
      <c r="F96" s="36"/>
      <c r="G96" s="36"/>
      <c r="H96" s="36"/>
      <c r="I96" s="37"/>
    </row>
    <row r="97" spans="1:9" hidden="1">
      <c r="A97" s="27"/>
      <c r="B97" s="26"/>
      <c r="C97" s="26"/>
      <c r="D97" s="26"/>
      <c r="E97" s="26"/>
      <c r="F97" s="26"/>
      <c r="G97" s="26"/>
      <c r="H97" s="26"/>
      <c r="I97" s="26"/>
    </row>
    <row r="98" spans="1:9" hidden="1"/>
    <row r="99" spans="1:9" hidden="1"/>
    <row r="100" spans="1:9" hidden="1"/>
  </sheetData>
  <mergeCells count="13">
    <mergeCell ref="A48:K48"/>
    <mergeCell ref="G52:K52"/>
    <mergeCell ref="A9:K9"/>
    <mergeCell ref="A10:M10"/>
    <mergeCell ref="C11:F11"/>
    <mergeCell ref="G13:K13"/>
    <mergeCell ref="A31:M31"/>
    <mergeCell ref="A33:M33"/>
    <mergeCell ref="A2:K2"/>
    <mergeCell ref="A3:K3"/>
    <mergeCell ref="A5:K5"/>
    <mergeCell ref="A6:K6"/>
    <mergeCell ref="A7:K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VIII</vt:lpstr>
      <vt:lpstr>'PAKIET VIII'!Obszar_wydruku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2025-12-08T08:23:44Z</cp:lastPrinted>
  <dcterms:created xsi:type="dcterms:W3CDTF">2015-06-05T18:19:34Z</dcterms:created>
  <dcterms:modified xsi:type="dcterms:W3CDTF">2025-12-08T12:46:08Z</dcterms:modified>
</cp:coreProperties>
</file>