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III " sheetId="39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III '!$A$1:$K$92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9" i="39"/>
  <c r="I66"/>
  <c r="J66" s="1"/>
  <c r="G66"/>
  <c r="I65"/>
  <c r="J65" s="1"/>
  <c r="K65" s="1"/>
  <c r="G65"/>
  <c r="I64"/>
  <c r="J64" s="1"/>
  <c r="G64"/>
  <c r="I63"/>
  <c r="J63" s="1"/>
  <c r="G63"/>
  <c r="I62"/>
  <c r="J62" s="1"/>
  <c r="K62" s="1"/>
  <c r="G62"/>
  <c r="I61"/>
  <c r="J61" s="1"/>
  <c r="G61"/>
  <c r="I60"/>
  <c r="J60" s="1"/>
  <c r="G60"/>
  <c r="I59"/>
  <c r="J59" s="1"/>
  <c r="K59" s="1"/>
  <c r="G59"/>
  <c r="I58"/>
  <c r="J58" s="1"/>
  <c r="G58"/>
  <c r="I57"/>
  <c r="J57" s="1"/>
  <c r="G57"/>
  <c r="I56"/>
  <c r="J56" s="1"/>
  <c r="K56" s="1"/>
  <c r="G56"/>
  <c r="I55"/>
  <c r="J55" s="1"/>
  <c r="G55"/>
  <c r="I54"/>
  <c r="J54" s="1"/>
  <c r="G54"/>
  <c r="I53"/>
  <c r="J53" s="1"/>
  <c r="K53" s="1"/>
  <c r="G53"/>
  <c r="I52"/>
  <c r="J52" s="1"/>
  <c r="G52"/>
  <c r="K51"/>
  <c r="J51"/>
  <c r="I51"/>
  <c r="G51"/>
  <c r="I50"/>
  <c r="J50" s="1"/>
  <c r="K50" s="1"/>
  <c r="G50"/>
  <c r="I49"/>
  <c r="J49" s="1"/>
  <c r="G49"/>
  <c r="I48"/>
  <c r="J48" s="1"/>
  <c r="G48"/>
  <c r="I47"/>
  <c r="J47" s="1"/>
  <c r="K47" s="1"/>
  <c r="G47"/>
  <c r="I46"/>
  <c r="J46" s="1"/>
  <c r="G46"/>
  <c r="I45"/>
  <c r="J45" s="1"/>
  <c r="G45"/>
  <c r="I44"/>
  <c r="J44" s="1"/>
  <c r="G44"/>
  <c r="I43"/>
  <c r="J43" s="1"/>
  <c r="G43"/>
  <c r="I42"/>
  <c r="J42" s="1"/>
  <c r="K42" s="1"/>
  <c r="G42"/>
  <c r="I41"/>
  <c r="J41" s="1"/>
  <c r="G41"/>
  <c r="I40"/>
  <c r="J40" s="1"/>
  <c r="G40"/>
  <c r="I39"/>
  <c r="J39" s="1"/>
  <c r="K39" s="1"/>
  <c r="G39"/>
  <c r="I38"/>
  <c r="J38" s="1"/>
  <c r="G38"/>
  <c r="J37"/>
  <c r="I37"/>
  <c r="G37"/>
  <c r="I36"/>
  <c r="J36" s="1"/>
  <c r="K36" s="1"/>
  <c r="G36"/>
  <c r="I35"/>
  <c r="J35" s="1"/>
  <c r="G35"/>
  <c r="J34"/>
  <c r="K34" s="1"/>
  <c r="I34"/>
  <c r="G34"/>
  <c r="I33"/>
  <c r="J33" s="1"/>
  <c r="G33"/>
  <c r="I32"/>
  <c r="J32" s="1"/>
  <c r="G32"/>
  <c r="I31"/>
  <c r="J31" s="1"/>
  <c r="G31"/>
  <c r="I30"/>
  <c r="J30" s="1"/>
  <c r="G30"/>
  <c r="I29"/>
  <c r="J29" s="1"/>
  <c r="G29"/>
  <c r="I28"/>
  <c r="J28" s="1"/>
  <c r="G28"/>
  <c r="I27"/>
  <c r="J27" s="1"/>
  <c r="G27"/>
  <c r="I26"/>
  <c r="J26" s="1"/>
  <c r="G26"/>
  <c r="I25"/>
  <c r="J25" s="1"/>
  <c r="G25"/>
  <c r="I24"/>
  <c r="J24" s="1"/>
  <c r="G24"/>
  <c r="I23"/>
  <c r="J23" s="1"/>
  <c r="G23"/>
  <c r="I22"/>
  <c r="J22" s="1"/>
  <c r="G22"/>
  <c r="I21"/>
  <c r="J21" s="1"/>
  <c r="G21"/>
  <c r="I20"/>
  <c r="J20" s="1"/>
  <c r="G20"/>
  <c r="I19"/>
  <c r="J19" s="1"/>
  <c r="G19"/>
  <c r="I18"/>
  <c r="J18" s="1"/>
  <c r="G18"/>
  <c r="I17"/>
  <c r="J17" s="1"/>
  <c r="G17"/>
  <c r="I16"/>
  <c r="J16" s="1"/>
  <c r="G16"/>
  <c r="I15"/>
  <c r="J15" s="1"/>
  <c r="G15"/>
  <c r="K19" l="1"/>
  <c r="J69"/>
  <c r="K16"/>
  <c r="J70"/>
  <c r="J68"/>
  <c r="K25"/>
  <c r="I70"/>
  <c r="K37"/>
  <c r="I68"/>
  <c r="K28"/>
  <c r="K43"/>
  <c r="K45"/>
  <c r="K60"/>
  <c r="K22"/>
  <c r="K31"/>
  <c r="K40"/>
  <c r="K54"/>
  <c r="K63"/>
  <c r="K48"/>
  <c r="K57"/>
  <c r="K15"/>
  <c r="K18"/>
  <c r="K21"/>
  <c r="K24"/>
  <c r="K27"/>
  <c r="K30"/>
  <c r="K33"/>
  <c r="K17"/>
  <c r="K20"/>
  <c r="K23"/>
  <c r="K26"/>
  <c r="K29"/>
  <c r="K32"/>
  <c r="K35"/>
  <c r="K38"/>
  <c r="K41"/>
  <c r="K44"/>
  <c r="K46"/>
  <c r="K49"/>
  <c r="K52"/>
  <c r="K55"/>
  <c r="K58"/>
  <c r="K61"/>
  <c r="K64"/>
  <c r="K66"/>
  <c r="I71" l="1"/>
  <c r="K67" l="1"/>
  <c r="B99" s="1"/>
  <c r="J71"/>
  <c r="B113" s="1"/>
  <c r="B126" l="1"/>
  <c r="H128" s="1"/>
  <c r="H129" s="1"/>
  <c r="D115"/>
  <c r="D116" s="1"/>
  <c r="H115"/>
  <c r="H116" s="1"/>
  <c r="F115"/>
  <c r="F116" s="1"/>
  <c r="G115"/>
  <c r="G116" s="1"/>
  <c r="E115"/>
  <c r="E116" s="1"/>
  <c r="C116"/>
  <c r="G101"/>
  <c r="G102" s="1"/>
  <c r="H101"/>
  <c r="H102" s="1"/>
  <c r="C102"/>
  <c r="D101"/>
  <c r="D102" s="1"/>
  <c r="E101"/>
  <c r="E102" s="1"/>
  <c r="F101"/>
  <c r="F102" s="1"/>
  <c r="F128" l="1"/>
  <c r="F129" s="1"/>
  <c r="C129"/>
  <c r="E128"/>
  <c r="E129" s="1"/>
  <c r="D128"/>
  <c r="D129" s="1"/>
  <c r="G128"/>
  <c r="G129" s="1"/>
  <c r="B119"/>
  <c r="B118"/>
  <c r="B120"/>
  <c r="B82" s="1"/>
  <c r="B106"/>
  <c r="B85" s="1"/>
  <c r="B105"/>
  <c r="B104"/>
  <c r="B133" l="1"/>
  <c r="B79" s="1"/>
  <c r="B131"/>
  <c r="B132"/>
</calcChain>
</file>

<file path=xl/sharedStrings.xml><?xml version="1.0" encoding="utf-8"?>
<sst xmlns="http://schemas.openxmlformats.org/spreadsheetml/2006/main" count="201" uniqueCount="114">
  <si>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</si>
  <si>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</si>
  <si>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</si>
  <si>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</si>
  <si>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</si>
  <si>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</si>
  <si>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</si>
  <si>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</si>
  <si>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</si>
  <si>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</si>
  <si>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</si>
  <si>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</si>
  <si>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kg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</si>
  <si>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</si>
  <si>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</si>
  <si>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</si>
  <si>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</si>
  <si>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</si>
  <si>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szt.</t>
  </si>
  <si>
    <t>- opakowania nie mogą być uszkodzone ani zgniecione, wszelkie uszkodzenia spowodują nieprzyjecie towaru przez magazyniera</t>
  </si>
  <si>
    <t>PAKIET NR 3</t>
  </si>
  <si>
    <t>Artykuły spożywcze i napoje</t>
  </si>
  <si>
    <t>15800000 - 6 Różne produkty spożywcze</t>
  </si>
  <si>
    <t>szt</t>
  </si>
  <si>
    <t>Budyń bez cukru ( 35-40 g)</t>
  </si>
  <si>
    <t>różne smaki, typu Winiary lub równoważny</t>
  </si>
  <si>
    <t>Cukier ( 1kg)</t>
  </si>
  <si>
    <t>Cukier waniliowy ( 20-35 g)</t>
  </si>
  <si>
    <t>Cukier puder (500 g)</t>
  </si>
  <si>
    <t>Czosnek suchy (20 g)</t>
  </si>
  <si>
    <t>typu Prymat lub równoważny</t>
  </si>
  <si>
    <t>Dżem owocowy  (280 g )</t>
  </si>
  <si>
    <t>typu Łowicz lub równoważny, różne smaki</t>
  </si>
  <si>
    <t>Drożdże świeże ( 1kg)</t>
  </si>
  <si>
    <t>Fasola sucha (500 g) typu Jaś</t>
  </si>
  <si>
    <t>Galaretka owocowa ( 75-90 g)</t>
  </si>
  <si>
    <t>Groch suchy łuskany (400 g)</t>
  </si>
  <si>
    <t>Herbata granulowana (100 g)</t>
  </si>
  <si>
    <t>typu Saga lub równoważny</t>
  </si>
  <si>
    <t>Herbata ekspresowa (op/100szt)</t>
  </si>
  <si>
    <t>Herbata miętowa 20 szt</t>
  </si>
  <si>
    <t>Kawa Inka (150 g)</t>
  </si>
  <si>
    <t>lub równoważna</t>
  </si>
  <si>
    <t>typu Wedel, DecoMorreno  lub równoważne, ekstra ciemne</t>
  </si>
  <si>
    <t>Kasza gryczana ( 1 kg)</t>
  </si>
  <si>
    <t>Kasza manna ( 1 kg)</t>
  </si>
  <si>
    <t>Kasza jaglana (1 kg)</t>
  </si>
  <si>
    <t>Kasza jęczmienna (1 kg)</t>
  </si>
  <si>
    <t>Kasza kukurydziana (500 g)</t>
  </si>
  <si>
    <t>Kompot wiśniowy (0,90 l)</t>
  </si>
  <si>
    <t>Kompot śliwkowy (0,90 l)</t>
  </si>
  <si>
    <t>Kisiel bez cukru ( 40 g)</t>
  </si>
  <si>
    <t>Kwas cytrynowy ( 20 g)</t>
  </si>
  <si>
    <t>minimum 34% węglowodanów w 100 gr produktu lub równoważny pod względem składu, walorów smakowych, koloru i konsystencji</t>
  </si>
  <si>
    <t>Koncentrat pomidorowy 30% (190-220 g) typu Pudliszki, Kotlin,Łowicz lub równoważny</t>
  </si>
  <si>
    <t>minimum 16% węglowodanów w 100 gr produktu lub równoważny pod względem składu, walorów smakowych, koloru i konsystencji</t>
  </si>
  <si>
    <t>Liść laurowy (6 g)</t>
  </si>
  <si>
    <t>Mąka pszenna tortowa 1kg</t>
  </si>
  <si>
    <t>Mąka ziemniaczana 1kg</t>
  </si>
  <si>
    <t>Miód naturalny (25 g)</t>
  </si>
  <si>
    <t>Majeranek (8-10 g)</t>
  </si>
  <si>
    <t>Majonez  dekoracyjny Winiary (700 g) lub równoważny</t>
  </si>
  <si>
    <t>typu Winiary lub równoważny pod kątem walorów smakowych, zawartość żółtka min. 0,6%, tłuszcz min. 76% w 100 gr produktu</t>
  </si>
  <si>
    <t>Musztarda (180-210 g)</t>
  </si>
  <si>
    <t>chrzanowa, sarepska</t>
  </si>
  <si>
    <t>Ocet 10% ( 0,5 l)</t>
  </si>
  <si>
    <t>Olej uniwersalny rzepakowy (1l )</t>
  </si>
  <si>
    <t>l</t>
  </si>
  <si>
    <t>Płatki jęczmienne (500 g)</t>
  </si>
  <si>
    <t>Płatki owsiane (500 g)</t>
  </si>
  <si>
    <t>Pasztet prochowicki (160 g)</t>
  </si>
  <si>
    <t>Pasztet drobiowy ( 50 g)</t>
  </si>
  <si>
    <t>Przyprawa typu Kucharek lub równoważna ( 1kg )</t>
  </si>
  <si>
    <t>warzywa suszone min. 15%</t>
  </si>
  <si>
    <t>Przyprawa typu Magi, Winiary ( 1l )</t>
  </si>
  <si>
    <t xml:space="preserve">Przyprawa do bigosu (20 g) </t>
  </si>
  <si>
    <t>przyprawa do kurczaka (30 g)</t>
  </si>
  <si>
    <t>Przyprawa do mięs (20 g)</t>
  </si>
  <si>
    <t>Przyprawa do ryb (20 g)</t>
  </si>
  <si>
    <t>Papryka słodka (20 g)</t>
  </si>
  <si>
    <t>Pieprz naturalny (20 g)</t>
  </si>
  <si>
    <t>Pieprz ziołowy (20 g)</t>
  </si>
  <si>
    <t>Ryż sypki 1kg</t>
  </si>
  <si>
    <t>Sól spożywcza ( 1kg )</t>
  </si>
  <si>
    <t>- cały asortyment artykułów spożywczych powinien być świeży, przewożony w higienicznych warunkach</t>
  </si>
  <si>
    <t>- widoczne terminy przydatności do spożycia i oznakowane zgodnie z wymaganiami</t>
  </si>
  <si>
    <t xml:space="preserve"> - w  przypadku nie posiadania towaru w opakowaniu o sugerowanej wadze należy przeliczyć cenę dowolnego opakowania na wymienioną w kalkulacji gramaturę</t>
  </si>
  <si>
    <t>Wartość (netto) w zł</t>
  </si>
  <si>
    <t>VAT</t>
  </si>
  <si>
    <t>Załącznik nr 1                         do zapytania ofertowego</t>
  </si>
  <si>
    <t>słownie:</t>
  </si>
  <si>
    <t xml:space="preserve">słownie: </t>
  </si>
  <si>
    <t xml:space="preserve">słownie: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</si>
  <si>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</si>
  <si>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</si>
  <si>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</si>
  <si>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</si>
  <si>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</si>
  <si>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</si>
  <si>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</si>
  <si>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</si>
  <si>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</si>
  <si>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</si>
  <si>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</si>
  <si>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</si>
  <si>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 xml:space="preserve">w okresie od 01 stycznia 2026 r. do 31 grudnia 2026 r.  </t>
  </si>
  <si>
    <t>DPS"PJ".S.271.13.2025</t>
  </si>
  <si>
    <t>Kakao (1500 g)</t>
  </si>
  <si>
    <t>Ketchup łagodny (480 g) typu Pudliszki lub równoważny</t>
  </si>
  <si>
    <t>Makaron świdry/rurka (400 g)</t>
  </si>
  <si>
    <t>Płatki ryżowe (300 g)</t>
  </si>
  <si>
    <t xml:space="preserve">Wartość oferty netto: </t>
  </si>
  <si>
    <t xml:space="preserve">Wartość podatku VAT: </t>
  </si>
  <si>
    <t xml:space="preserve">Wartość oferty brutto: </t>
  </si>
</sst>
</file>

<file path=xl/styles.xml><?xml version="1.0" encoding="utf-8"?>
<styleSheet xmlns="http://schemas.openxmlformats.org/spreadsheetml/2006/main">
  <numFmts count="1">
    <numFmt numFmtId="164" formatCode="#&quot; &quot;??/16"/>
  </numFmts>
  <fonts count="15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8">
    <xf numFmtId="0" fontId="0" fillId="0" borderId="0" xfId="0"/>
    <xf numFmtId="4" fontId="0" fillId="0" borderId="0" xfId="0" applyNumberFormat="1"/>
    <xf numFmtId="0" fontId="3" fillId="0" borderId="0" xfId="0" applyFont="1"/>
    <xf numFmtId="4" fontId="5" fillId="0" borderId="0" xfId="0" applyNumberFormat="1" applyFont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4" fontId="8" fillId="0" borderId="0" xfId="0" applyNumberFormat="1" applyFont="1"/>
    <xf numFmtId="0" fontId="10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9" fontId="0" fillId="0" borderId="0" xfId="0" applyNumberFormat="1"/>
    <xf numFmtId="0" fontId="0" fillId="0" borderId="0" xfId="0" applyAlignment="1">
      <alignment horizontal="right"/>
    </xf>
    <xf numFmtId="4" fontId="5" fillId="0" borderId="0" xfId="0" applyNumberFormat="1" applyFont="1" applyAlignment="1">
      <alignment horizontal="center" vertical="center"/>
    </xf>
    <xf numFmtId="0" fontId="7" fillId="0" borderId="0" xfId="0" applyFont="1"/>
    <xf numFmtId="3" fontId="5" fillId="0" borderId="0" xfId="0" applyNumberFormat="1" applyFont="1" applyAlignment="1">
      <alignment horizontal="center"/>
    </xf>
    <xf numFmtId="4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4" fontId="1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2" fillId="3" borderId="0" xfId="1" applyFill="1" applyProtection="1">
      <protection locked="0"/>
    </xf>
    <xf numFmtId="0" fontId="13" fillId="3" borderId="0" xfId="1" applyFont="1" applyFill="1" applyProtection="1">
      <protection locked="0"/>
    </xf>
    <xf numFmtId="4" fontId="12" fillId="2" borderId="1" xfId="1" applyNumberFormat="1" applyFill="1" applyBorder="1" applyProtection="1">
      <protection locked="0"/>
    </xf>
    <xf numFmtId="4" fontId="12" fillId="3" borderId="0" xfId="1" applyNumberFormat="1" applyFill="1" applyProtection="1">
      <protection locked="0"/>
    </xf>
    <xf numFmtId="4" fontId="13" fillId="3" borderId="0" xfId="1" applyNumberFormat="1" applyFont="1" applyFill="1" applyAlignment="1" applyProtection="1">
      <alignment horizontal="center"/>
      <protection locked="0"/>
    </xf>
    <xf numFmtId="0" fontId="13" fillId="3" borderId="0" xfId="1" applyFont="1" applyFill="1" applyAlignment="1" applyProtection="1">
      <alignment horizontal="center"/>
      <protection locked="0"/>
    </xf>
    <xf numFmtId="164" fontId="12" fillId="3" borderId="0" xfId="1" applyNumberFormat="1" applyFill="1" applyAlignment="1" applyProtection="1">
      <alignment horizontal="center"/>
      <protection locked="0"/>
    </xf>
    <xf numFmtId="0" fontId="12" fillId="3" borderId="0" xfId="1" applyFill="1" applyAlignment="1" applyProtection="1">
      <alignment horizontal="center"/>
      <protection locked="0"/>
    </xf>
    <xf numFmtId="0" fontId="14" fillId="3" borderId="0" xfId="1" applyFont="1" applyFill="1" applyProtection="1">
      <protection locked="0"/>
    </xf>
    <xf numFmtId="0" fontId="12" fillId="2" borderId="2" xfId="1" applyFill="1" applyBorder="1" applyProtection="1">
      <protection locked="0"/>
    </xf>
    <xf numFmtId="0" fontId="12" fillId="2" borderId="3" xfId="1" applyFill="1" applyBorder="1" applyProtection="1">
      <protection locked="0"/>
    </xf>
    <xf numFmtId="0" fontId="12" fillId="2" borderId="4" xfId="1" applyFill="1" applyBorder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1" fillId="0" borderId="5" xfId="0" applyFont="1" applyBorder="1" applyAlignment="1">
      <alignment horizontal="left"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3" xfId="0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2" fillId="3" borderId="0" xfId="1" applyNumberFormat="1" applyFill="1" applyAlignment="1" applyProtection="1">
      <alignment horizontal="center"/>
      <protection locked="0"/>
    </xf>
    <xf numFmtId="0" fontId="14" fillId="3" borderId="0" xfId="1" applyFont="1" applyFill="1" applyAlignment="1" applyProtection="1">
      <alignment horizontal="center"/>
      <protection locked="0"/>
    </xf>
    <xf numFmtId="0" fontId="12" fillId="2" borderId="3" xfId="1" applyFill="1" applyBorder="1" applyAlignment="1" applyProtection="1">
      <alignment horizontal="center"/>
      <protection locked="0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9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6"/>
  <sheetViews>
    <sheetView tabSelected="1" topLeftCell="A22" workbookViewId="0">
      <selection activeCell="A96" sqref="A96:XFD136"/>
    </sheetView>
  </sheetViews>
  <sheetFormatPr defaultRowHeight="15"/>
  <cols>
    <col min="1" max="1" width="8.42578125" customWidth="1"/>
    <col min="2" max="2" width="37.7109375" customWidth="1"/>
    <col min="3" max="3" width="32.28515625" style="14" bestFit="1" customWidth="1"/>
    <col min="4" max="4" width="8.140625" customWidth="1"/>
    <col min="5" max="5" width="11.28515625" customWidth="1"/>
    <col min="6" max="6" width="10.7109375" customWidth="1"/>
    <col min="7" max="7" width="14" customWidth="1"/>
    <col min="8" max="10" width="11.5703125" customWidth="1"/>
    <col min="11" max="11" width="12.85546875" customWidth="1"/>
    <col min="12" max="12" width="11.42578125" bestFit="1" customWidth="1"/>
  </cols>
  <sheetData>
    <row r="1" spans="1:14" ht="36.75">
      <c r="A1" t="s">
        <v>106</v>
      </c>
      <c r="K1" s="27" t="s">
        <v>89</v>
      </c>
    </row>
    <row r="2" spans="1:14" ht="15.75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2"/>
    </row>
    <row r="3" spans="1:14" ht="15.7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2"/>
    </row>
    <row r="4" spans="1:14" ht="11.25" customHeight="1">
      <c r="A4" s="45"/>
      <c r="B4" s="45"/>
      <c r="C4" s="50"/>
      <c r="D4" s="45"/>
      <c r="E4" s="45"/>
      <c r="F4" s="45"/>
      <c r="G4" s="45"/>
      <c r="H4" s="45"/>
      <c r="I4" s="45"/>
      <c r="J4" s="45"/>
      <c r="K4" s="45"/>
      <c r="L4" s="2"/>
    </row>
    <row r="5" spans="1:14" ht="15.75">
      <c r="A5" s="60" t="s">
        <v>20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2"/>
    </row>
    <row r="6" spans="1:14" ht="15.75">
      <c r="A6" s="63" t="s">
        <v>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2"/>
    </row>
    <row r="7" spans="1:14" ht="15.75">
      <c r="A7" s="62" t="s">
        <v>105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4" ht="15.75">
      <c r="A8" s="46"/>
      <c r="B8" s="46"/>
      <c r="C8" s="51"/>
      <c r="D8" s="46"/>
      <c r="E8" s="46"/>
      <c r="F8" s="46"/>
      <c r="G8" s="46"/>
      <c r="H8" s="46"/>
      <c r="I8" s="46"/>
      <c r="J8" s="46"/>
      <c r="K8" s="46"/>
      <c r="L8" s="2"/>
    </row>
    <row r="9" spans="1:14" ht="15.75">
      <c r="A9" s="60" t="s">
        <v>21</v>
      </c>
      <c r="B9" s="60"/>
      <c r="C9" s="60"/>
      <c r="D9" s="60"/>
      <c r="E9" s="60"/>
      <c r="F9" s="60"/>
      <c r="G9" s="60"/>
      <c r="H9" s="60"/>
      <c r="I9" s="60"/>
      <c r="J9" s="60"/>
      <c r="K9" s="60"/>
    </row>
    <row r="10" spans="1:14" ht="12" customHeight="1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</row>
    <row r="11" spans="1:14" ht="15.75">
      <c r="A11" s="43"/>
      <c r="B11" s="43"/>
      <c r="C11" s="49" t="s">
        <v>3</v>
      </c>
      <c r="D11" s="30"/>
      <c r="E11" s="30"/>
      <c r="F11" s="60" t="s">
        <v>22</v>
      </c>
      <c r="G11" s="60"/>
      <c r="H11" s="60"/>
      <c r="I11" s="60"/>
      <c r="J11" s="60"/>
      <c r="K11" s="60"/>
    </row>
    <row r="12" spans="1:14" ht="11.25" customHeight="1">
      <c r="A12" s="43"/>
      <c r="B12" s="43"/>
      <c r="C12" s="49"/>
      <c r="D12" s="43"/>
      <c r="E12" s="43"/>
      <c r="F12" s="43"/>
      <c r="G12" s="67"/>
      <c r="H12" s="67"/>
      <c r="I12" s="44"/>
      <c r="J12" s="44"/>
      <c r="K12" s="43"/>
    </row>
    <row r="13" spans="1:14" ht="38.25">
      <c r="A13" s="5" t="s">
        <v>17</v>
      </c>
      <c r="B13" s="5" t="s">
        <v>4</v>
      </c>
      <c r="C13" s="5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7" t="s">
        <v>87</v>
      </c>
      <c r="J13" s="6" t="s">
        <v>88</v>
      </c>
      <c r="K13" s="6" t="s">
        <v>11</v>
      </c>
    </row>
    <row r="14" spans="1:14">
      <c r="A14" s="5">
        <v>1</v>
      </c>
      <c r="B14" s="5">
        <v>2</v>
      </c>
      <c r="C14" s="5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  <c r="K14" s="6">
        <v>11</v>
      </c>
    </row>
    <row r="15" spans="1:14" ht="27.95" customHeight="1">
      <c r="A15" s="8">
        <v>1</v>
      </c>
      <c r="B15" s="20" t="s">
        <v>24</v>
      </c>
      <c r="C15" s="54" t="s">
        <v>25</v>
      </c>
      <c r="D15" s="9" t="s">
        <v>18</v>
      </c>
      <c r="E15" s="10">
        <v>0</v>
      </c>
      <c r="F15" s="11">
        <v>0.05</v>
      </c>
      <c r="G15" s="10">
        <f>(E15*F15)+E15</f>
        <v>0</v>
      </c>
      <c r="H15" s="19">
        <v>500</v>
      </c>
      <c r="I15" s="26">
        <f>E15*H15</f>
        <v>0</v>
      </c>
      <c r="J15" s="26">
        <f>I15*F15</f>
        <v>0</v>
      </c>
      <c r="K15" s="12">
        <f>I15+J15</f>
        <v>0</v>
      </c>
    </row>
    <row r="16" spans="1:14" ht="27.95" customHeight="1">
      <c r="A16" s="8">
        <v>2</v>
      </c>
      <c r="B16" s="20" t="s">
        <v>26</v>
      </c>
      <c r="C16" s="53"/>
      <c r="D16" s="9" t="s">
        <v>12</v>
      </c>
      <c r="E16" s="10">
        <v>0</v>
      </c>
      <c r="F16" s="11">
        <v>0.08</v>
      </c>
      <c r="G16" s="10">
        <f t="shared" ref="G16:G66" si="0">(E16*F16)+E16</f>
        <v>0</v>
      </c>
      <c r="H16" s="19">
        <v>1100</v>
      </c>
      <c r="I16" s="26">
        <f t="shared" ref="I16:I66" si="1">E16*H16</f>
        <v>0</v>
      </c>
      <c r="J16" s="26">
        <f t="shared" ref="J16:J66" si="2">I16*F16</f>
        <v>0</v>
      </c>
      <c r="K16" s="12">
        <f t="shared" ref="K16:K66" si="3">I16+J16</f>
        <v>0</v>
      </c>
      <c r="N16" s="1"/>
    </row>
    <row r="17" spans="1:14" ht="27.95" customHeight="1">
      <c r="A17" s="8">
        <v>3</v>
      </c>
      <c r="B17" s="20" t="s">
        <v>27</v>
      </c>
      <c r="C17" s="53"/>
      <c r="D17" s="9" t="s">
        <v>18</v>
      </c>
      <c r="E17" s="10">
        <v>0</v>
      </c>
      <c r="F17" s="11">
        <v>0.08</v>
      </c>
      <c r="G17" s="10">
        <f t="shared" si="0"/>
        <v>0</v>
      </c>
      <c r="H17" s="19">
        <v>200</v>
      </c>
      <c r="I17" s="26">
        <f t="shared" si="1"/>
        <v>0</v>
      </c>
      <c r="J17" s="26">
        <f t="shared" si="2"/>
        <v>0</v>
      </c>
      <c r="K17" s="12">
        <f t="shared" si="3"/>
        <v>0</v>
      </c>
      <c r="N17" s="1"/>
    </row>
    <row r="18" spans="1:14" ht="27.95" customHeight="1">
      <c r="A18" s="8">
        <v>4</v>
      </c>
      <c r="B18" s="20" t="s">
        <v>28</v>
      </c>
      <c r="C18" s="53"/>
      <c r="D18" s="9" t="s">
        <v>18</v>
      </c>
      <c r="E18" s="10">
        <v>0</v>
      </c>
      <c r="F18" s="11">
        <v>0.08</v>
      </c>
      <c r="G18" s="10">
        <f t="shared" si="0"/>
        <v>0</v>
      </c>
      <c r="H18" s="19">
        <v>40</v>
      </c>
      <c r="I18" s="26">
        <f t="shared" si="1"/>
        <v>0</v>
      </c>
      <c r="J18" s="26">
        <f t="shared" si="2"/>
        <v>0</v>
      </c>
      <c r="K18" s="12">
        <f t="shared" si="3"/>
        <v>0</v>
      </c>
    </row>
    <row r="19" spans="1:14" ht="27.95" customHeight="1">
      <c r="A19" s="8">
        <v>5</v>
      </c>
      <c r="B19" s="20" t="s">
        <v>29</v>
      </c>
      <c r="C19" s="53" t="s">
        <v>30</v>
      </c>
      <c r="D19" s="9" t="s">
        <v>18</v>
      </c>
      <c r="E19" s="10">
        <v>0</v>
      </c>
      <c r="F19" s="11">
        <v>0.05</v>
      </c>
      <c r="G19" s="10">
        <f t="shared" si="0"/>
        <v>0</v>
      </c>
      <c r="H19" s="19">
        <v>250</v>
      </c>
      <c r="I19" s="26">
        <f t="shared" si="1"/>
        <v>0</v>
      </c>
      <c r="J19" s="26">
        <f t="shared" si="2"/>
        <v>0</v>
      </c>
      <c r="K19" s="12">
        <f t="shared" si="3"/>
        <v>0</v>
      </c>
    </row>
    <row r="20" spans="1:14" ht="27.95" customHeight="1">
      <c r="A20" s="8">
        <v>6</v>
      </c>
      <c r="B20" s="20" t="s">
        <v>31</v>
      </c>
      <c r="C20" s="54" t="s">
        <v>32</v>
      </c>
      <c r="D20" s="9" t="s">
        <v>18</v>
      </c>
      <c r="E20" s="10">
        <v>0</v>
      </c>
      <c r="F20" s="11">
        <v>0.05</v>
      </c>
      <c r="G20" s="10">
        <f t="shared" si="0"/>
        <v>0</v>
      </c>
      <c r="H20" s="19">
        <v>350</v>
      </c>
      <c r="I20" s="26">
        <f t="shared" si="1"/>
        <v>0</v>
      </c>
      <c r="J20" s="26">
        <f t="shared" si="2"/>
        <v>0</v>
      </c>
      <c r="K20" s="12">
        <f t="shared" si="3"/>
        <v>0</v>
      </c>
    </row>
    <row r="21" spans="1:14" ht="27.95" customHeight="1">
      <c r="A21" s="8">
        <v>7</v>
      </c>
      <c r="B21" s="20" t="s">
        <v>33</v>
      </c>
      <c r="C21" s="53"/>
      <c r="D21" s="9" t="s">
        <v>12</v>
      </c>
      <c r="E21" s="10">
        <v>0</v>
      </c>
      <c r="F21" s="11">
        <v>0.23</v>
      </c>
      <c r="G21" s="10">
        <f t="shared" si="0"/>
        <v>0</v>
      </c>
      <c r="H21" s="19">
        <v>18</v>
      </c>
      <c r="I21" s="26">
        <f t="shared" si="1"/>
        <v>0</v>
      </c>
      <c r="J21" s="26">
        <f t="shared" si="2"/>
        <v>0</v>
      </c>
      <c r="K21" s="12">
        <f t="shared" si="3"/>
        <v>0</v>
      </c>
    </row>
    <row r="22" spans="1:14" ht="27.95" customHeight="1">
      <c r="A22" s="8">
        <v>8</v>
      </c>
      <c r="B22" s="20" t="s">
        <v>34</v>
      </c>
      <c r="C22" s="53"/>
      <c r="D22" s="9" t="s">
        <v>18</v>
      </c>
      <c r="E22" s="10">
        <v>0</v>
      </c>
      <c r="F22" s="11">
        <v>0.05</v>
      </c>
      <c r="G22" s="10">
        <f t="shared" si="0"/>
        <v>0</v>
      </c>
      <c r="H22" s="19">
        <v>130</v>
      </c>
      <c r="I22" s="26">
        <f t="shared" si="1"/>
        <v>0</v>
      </c>
      <c r="J22" s="26">
        <f t="shared" si="2"/>
        <v>0</v>
      </c>
      <c r="K22" s="12">
        <f t="shared" si="3"/>
        <v>0</v>
      </c>
    </row>
    <row r="23" spans="1:14" ht="27.95" customHeight="1">
      <c r="A23" s="8">
        <v>9</v>
      </c>
      <c r="B23" s="20" t="s">
        <v>35</v>
      </c>
      <c r="C23" s="54" t="s">
        <v>25</v>
      </c>
      <c r="D23" s="9" t="s">
        <v>18</v>
      </c>
      <c r="E23" s="10">
        <v>0</v>
      </c>
      <c r="F23" s="11">
        <v>0.08</v>
      </c>
      <c r="G23" s="10">
        <f t="shared" si="0"/>
        <v>0</v>
      </c>
      <c r="H23" s="19">
        <v>700</v>
      </c>
      <c r="I23" s="26">
        <f t="shared" si="1"/>
        <v>0</v>
      </c>
      <c r="J23" s="26">
        <f t="shared" si="2"/>
        <v>0</v>
      </c>
      <c r="K23" s="12">
        <f t="shared" si="3"/>
        <v>0</v>
      </c>
    </row>
    <row r="24" spans="1:14" ht="27.95" customHeight="1">
      <c r="A24" s="8">
        <v>10</v>
      </c>
      <c r="B24" s="20" t="s">
        <v>36</v>
      </c>
      <c r="C24" s="53"/>
      <c r="D24" s="9" t="s">
        <v>18</v>
      </c>
      <c r="E24" s="10">
        <v>0</v>
      </c>
      <c r="F24" s="11">
        <v>0.05</v>
      </c>
      <c r="G24" s="10">
        <f t="shared" si="0"/>
        <v>0</v>
      </c>
      <c r="H24" s="19">
        <v>60</v>
      </c>
      <c r="I24" s="26">
        <f t="shared" si="1"/>
        <v>0</v>
      </c>
      <c r="J24" s="26">
        <f t="shared" si="2"/>
        <v>0</v>
      </c>
      <c r="K24" s="12">
        <f t="shared" si="3"/>
        <v>0</v>
      </c>
    </row>
    <row r="25" spans="1:14" ht="27.95" customHeight="1">
      <c r="A25" s="8">
        <v>11</v>
      </c>
      <c r="B25" s="20" t="s">
        <v>37</v>
      </c>
      <c r="C25" s="54" t="s">
        <v>38</v>
      </c>
      <c r="D25" s="9" t="s">
        <v>18</v>
      </c>
      <c r="E25" s="10">
        <v>0</v>
      </c>
      <c r="F25" s="11">
        <v>0.23</v>
      </c>
      <c r="G25" s="10">
        <f t="shared" si="0"/>
        <v>0</v>
      </c>
      <c r="H25" s="19">
        <v>600</v>
      </c>
      <c r="I25" s="26">
        <f t="shared" si="1"/>
        <v>0</v>
      </c>
      <c r="J25" s="26">
        <f t="shared" si="2"/>
        <v>0</v>
      </c>
      <c r="K25" s="12">
        <f t="shared" si="3"/>
        <v>0</v>
      </c>
    </row>
    <row r="26" spans="1:14" ht="27.95" customHeight="1">
      <c r="A26" s="8">
        <v>12</v>
      </c>
      <c r="B26" s="18" t="s">
        <v>39</v>
      </c>
      <c r="C26" s="54" t="s">
        <v>38</v>
      </c>
      <c r="D26" s="9" t="s">
        <v>18</v>
      </c>
      <c r="E26" s="10">
        <v>0</v>
      </c>
      <c r="F26" s="11">
        <v>0.23</v>
      </c>
      <c r="G26" s="10">
        <f t="shared" si="0"/>
        <v>0</v>
      </c>
      <c r="H26" s="19">
        <v>100</v>
      </c>
      <c r="I26" s="26">
        <f t="shared" si="1"/>
        <v>0</v>
      </c>
      <c r="J26" s="26">
        <f t="shared" si="2"/>
        <v>0</v>
      </c>
      <c r="K26" s="12">
        <f t="shared" si="3"/>
        <v>0</v>
      </c>
    </row>
    <row r="27" spans="1:14" ht="27.95" customHeight="1">
      <c r="A27" s="8">
        <v>13</v>
      </c>
      <c r="B27" s="18" t="s">
        <v>40</v>
      </c>
      <c r="C27" s="53"/>
      <c r="D27" s="9" t="s">
        <v>18</v>
      </c>
      <c r="E27" s="10">
        <v>0</v>
      </c>
      <c r="F27" s="11">
        <v>0.05</v>
      </c>
      <c r="G27" s="10">
        <f t="shared" si="0"/>
        <v>0</v>
      </c>
      <c r="H27" s="19">
        <v>45</v>
      </c>
      <c r="I27" s="26">
        <f t="shared" si="1"/>
        <v>0</v>
      </c>
      <c r="J27" s="26">
        <f t="shared" si="2"/>
        <v>0</v>
      </c>
      <c r="K27" s="12">
        <f t="shared" si="3"/>
        <v>0</v>
      </c>
    </row>
    <row r="28" spans="1:14" ht="27.95" customHeight="1">
      <c r="A28" s="8">
        <v>14</v>
      </c>
      <c r="B28" s="18" t="s">
        <v>41</v>
      </c>
      <c r="C28" s="54" t="s">
        <v>42</v>
      </c>
      <c r="D28" s="9" t="s">
        <v>18</v>
      </c>
      <c r="E28" s="10">
        <v>0</v>
      </c>
      <c r="F28" s="11">
        <v>0.08</v>
      </c>
      <c r="G28" s="10">
        <f t="shared" si="0"/>
        <v>0</v>
      </c>
      <c r="H28" s="19">
        <v>50</v>
      </c>
      <c r="I28" s="26">
        <f t="shared" si="1"/>
        <v>0</v>
      </c>
      <c r="J28" s="26">
        <f t="shared" si="2"/>
        <v>0</v>
      </c>
      <c r="K28" s="12">
        <f t="shared" si="3"/>
        <v>0</v>
      </c>
    </row>
    <row r="29" spans="1:14" ht="27.95" customHeight="1">
      <c r="A29" s="8">
        <v>15</v>
      </c>
      <c r="B29" s="20" t="s">
        <v>107</v>
      </c>
      <c r="C29" s="54" t="s">
        <v>43</v>
      </c>
      <c r="D29" s="9" t="s">
        <v>18</v>
      </c>
      <c r="E29" s="10">
        <v>0</v>
      </c>
      <c r="F29" s="11">
        <v>0.23</v>
      </c>
      <c r="G29" s="10">
        <f t="shared" si="0"/>
        <v>0</v>
      </c>
      <c r="H29" s="19">
        <v>100</v>
      </c>
      <c r="I29" s="26">
        <f t="shared" si="1"/>
        <v>0</v>
      </c>
      <c r="J29" s="26">
        <f t="shared" si="2"/>
        <v>0</v>
      </c>
      <c r="K29" s="12">
        <f t="shared" si="3"/>
        <v>0</v>
      </c>
    </row>
    <row r="30" spans="1:14" ht="27.95" customHeight="1">
      <c r="A30" s="8">
        <v>16</v>
      </c>
      <c r="B30" s="20" t="s">
        <v>44</v>
      </c>
      <c r="C30" s="53"/>
      <c r="D30" s="9" t="s">
        <v>18</v>
      </c>
      <c r="E30" s="10">
        <v>0</v>
      </c>
      <c r="F30" s="11">
        <v>0.05</v>
      </c>
      <c r="G30" s="10">
        <f t="shared" si="0"/>
        <v>0</v>
      </c>
      <c r="H30" s="19">
        <v>50</v>
      </c>
      <c r="I30" s="26">
        <f t="shared" si="1"/>
        <v>0</v>
      </c>
      <c r="J30" s="26">
        <f t="shared" si="2"/>
        <v>0</v>
      </c>
      <c r="K30" s="12">
        <f t="shared" si="3"/>
        <v>0</v>
      </c>
    </row>
    <row r="31" spans="1:14" ht="27.95" customHeight="1">
      <c r="A31" s="8">
        <v>17</v>
      </c>
      <c r="B31" s="20" t="s">
        <v>45</v>
      </c>
      <c r="C31" s="53"/>
      <c r="D31" s="9" t="s">
        <v>18</v>
      </c>
      <c r="E31" s="10">
        <v>0</v>
      </c>
      <c r="F31" s="11">
        <v>0.05</v>
      </c>
      <c r="G31" s="10">
        <f t="shared" si="0"/>
        <v>0</v>
      </c>
      <c r="H31" s="19">
        <v>100</v>
      </c>
      <c r="I31" s="26">
        <f t="shared" si="1"/>
        <v>0</v>
      </c>
      <c r="J31" s="26">
        <f t="shared" si="2"/>
        <v>0</v>
      </c>
      <c r="K31" s="12">
        <f t="shared" si="3"/>
        <v>0</v>
      </c>
    </row>
    <row r="32" spans="1:14" ht="27.95" customHeight="1">
      <c r="A32" s="8">
        <v>18</v>
      </c>
      <c r="B32" s="20" t="s">
        <v>46</v>
      </c>
      <c r="C32" s="53"/>
      <c r="D32" s="9" t="s">
        <v>18</v>
      </c>
      <c r="E32" s="10">
        <v>0</v>
      </c>
      <c r="F32" s="11">
        <v>0.05</v>
      </c>
      <c r="G32" s="10">
        <f t="shared" si="0"/>
        <v>0</v>
      </c>
      <c r="H32" s="19">
        <v>80</v>
      </c>
      <c r="I32" s="26">
        <f t="shared" si="1"/>
        <v>0</v>
      </c>
      <c r="J32" s="26">
        <f t="shared" si="2"/>
        <v>0</v>
      </c>
      <c r="K32" s="12">
        <f t="shared" si="3"/>
        <v>0</v>
      </c>
    </row>
    <row r="33" spans="1:11" ht="27.95" customHeight="1">
      <c r="A33" s="8">
        <v>19</v>
      </c>
      <c r="B33" s="18" t="s">
        <v>47</v>
      </c>
      <c r="C33" s="53"/>
      <c r="D33" s="9" t="s">
        <v>18</v>
      </c>
      <c r="E33" s="10">
        <v>0</v>
      </c>
      <c r="F33" s="11">
        <v>0.05</v>
      </c>
      <c r="G33" s="10">
        <f t="shared" si="0"/>
        <v>0</v>
      </c>
      <c r="H33" s="19">
        <v>40</v>
      </c>
      <c r="I33" s="26">
        <f t="shared" si="1"/>
        <v>0</v>
      </c>
      <c r="J33" s="26">
        <f t="shared" si="2"/>
        <v>0</v>
      </c>
      <c r="K33" s="12">
        <f t="shared" si="3"/>
        <v>0</v>
      </c>
    </row>
    <row r="34" spans="1:11" ht="27.95" customHeight="1">
      <c r="A34" s="8">
        <v>20</v>
      </c>
      <c r="B34" s="18" t="s">
        <v>48</v>
      </c>
      <c r="C34" s="53"/>
      <c r="D34" s="9" t="s">
        <v>18</v>
      </c>
      <c r="E34" s="10">
        <v>0</v>
      </c>
      <c r="F34" s="11">
        <v>0.05</v>
      </c>
      <c r="G34" s="10">
        <f t="shared" si="0"/>
        <v>0</v>
      </c>
      <c r="H34" s="19">
        <v>120</v>
      </c>
      <c r="I34" s="26">
        <f t="shared" si="1"/>
        <v>0</v>
      </c>
      <c r="J34" s="26">
        <f t="shared" si="2"/>
        <v>0</v>
      </c>
      <c r="K34" s="12">
        <f t="shared" si="3"/>
        <v>0</v>
      </c>
    </row>
    <row r="35" spans="1:11" ht="27.95" customHeight="1">
      <c r="A35" s="8">
        <v>21</v>
      </c>
      <c r="B35" s="20" t="s">
        <v>49</v>
      </c>
      <c r="C35" s="53"/>
      <c r="D35" s="9" t="s">
        <v>18</v>
      </c>
      <c r="E35" s="10">
        <v>0</v>
      </c>
      <c r="F35" s="11">
        <v>0.05</v>
      </c>
      <c r="G35" s="10">
        <f t="shared" si="0"/>
        <v>0</v>
      </c>
      <c r="H35" s="19">
        <v>250</v>
      </c>
      <c r="I35" s="26">
        <f t="shared" si="1"/>
        <v>0</v>
      </c>
      <c r="J35" s="26">
        <f t="shared" si="2"/>
        <v>0</v>
      </c>
      <c r="K35" s="12">
        <f t="shared" si="3"/>
        <v>0</v>
      </c>
    </row>
    <row r="36" spans="1:11" ht="27.95" customHeight="1">
      <c r="A36" s="8">
        <v>22</v>
      </c>
      <c r="B36" s="20" t="s">
        <v>50</v>
      </c>
      <c r="C36" s="53"/>
      <c r="D36" s="9" t="s">
        <v>18</v>
      </c>
      <c r="E36" s="10">
        <v>0</v>
      </c>
      <c r="F36" s="11">
        <v>0.05</v>
      </c>
      <c r="G36" s="10">
        <f t="shared" si="0"/>
        <v>0</v>
      </c>
      <c r="H36" s="19">
        <v>250</v>
      </c>
      <c r="I36" s="26">
        <f t="shared" si="1"/>
        <v>0</v>
      </c>
      <c r="J36" s="26">
        <f t="shared" si="2"/>
        <v>0</v>
      </c>
      <c r="K36" s="12">
        <f t="shared" si="3"/>
        <v>0</v>
      </c>
    </row>
    <row r="37" spans="1:11" ht="27.95" customHeight="1">
      <c r="A37" s="8">
        <v>23</v>
      </c>
      <c r="B37" s="20" t="s">
        <v>51</v>
      </c>
      <c r="C37" s="54" t="s">
        <v>25</v>
      </c>
      <c r="D37" s="9" t="s">
        <v>18</v>
      </c>
      <c r="E37" s="10">
        <v>0</v>
      </c>
      <c r="F37" s="11">
        <v>0.05</v>
      </c>
      <c r="G37" s="10">
        <f t="shared" si="0"/>
        <v>0</v>
      </c>
      <c r="H37" s="19">
        <v>800</v>
      </c>
      <c r="I37" s="26">
        <f t="shared" si="1"/>
        <v>0</v>
      </c>
      <c r="J37" s="26">
        <f t="shared" si="2"/>
        <v>0</v>
      </c>
      <c r="K37" s="12">
        <f t="shared" si="3"/>
        <v>0</v>
      </c>
    </row>
    <row r="38" spans="1:11" ht="27.95" customHeight="1">
      <c r="A38" s="8">
        <v>24</v>
      </c>
      <c r="B38" s="20" t="s">
        <v>52</v>
      </c>
      <c r="C38" s="53"/>
      <c r="D38" s="9" t="s">
        <v>18</v>
      </c>
      <c r="E38" s="10">
        <v>0</v>
      </c>
      <c r="F38" s="11">
        <v>0.23</v>
      </c>
      <c r="G38" s="10">
        <f t="shared" si="0"/>
        <v>0</v>
      </c>
      <c r="H38" s="19">
        <v>70</v>
      </c>
      <c r="I38" s="26">
        <f t="shared" si="1"/>
        <v>0</v>
      </c>
      <c r="J38" s="26">
        <f t="shared" si="2"/>
        <v>0</v>
      </c>
      <c r="K38" s="12">
        <f t="shared" si="3"/>
        <v>0</v>
      </c>
    </row>
    <row r="39" spans="1:11" ht="27.95" customHeight="1">
      <c r="A39" s="8">
        <v>25</v>
      </c>
      <c r="B39" s="18" t="s">
        <v>108</v>
      </c>
      <c r="C39" s="54" t="s">
        <v>53</v>
      </c>
      <c r="D39" s="9" t="s">
        <v>18</v>
      </c>
      <c r="E39" s="10">
        <v>0</v>
      </c>
      <c r="F39" s="11">
        <v>0.08</v>
      </c>
      <c r="G39" s="10">
        <f t="shared" si="0"/>
        <v>0</v>
      </c>
      <c r="H39" s="19">
        <v>100</v>
      </c>
      <c r="I39" s="26">
        <f t="shared" si="1"/>
        <v>0</v>
      </c>
      <c r="J39" s="26">
        <f t="shared" si="2"/>
        <v>0</v>
      </c>
      <c r="K39" s="12">
        <f t="shared" si="3"/>
        <v>0</v>
      </c>
    </row>
    <row r="40" spans="1:11" ht="27.95" customHeight="1">
      <c r="A40" s="8">
        <v>26</v>
      </c>
      <c r="B40" s="18" t="s">
        <v>54</v>
      </c>
      <c r="C40" s="54" t="s">
        <v>55</v>
      </c>
      <c r="D40" s="9" t="s">
        <v>18</v>
      </c>
      <c r="E40" s="10">
        <v>0</v>
      </c>
      <c r="F40" s="11">
        <v>0.05</v>
      </c>
      <c r="G40" s="10">
        <f t="shared" si="0"/>
        <v>0</v>
      </c>
      <c r="H40" s="19">
        <v>300</v>
      </c>
      <c r="I40" s="26">
        <f t="shared" si="1"/>
        <v>0</v>
      </c>
      <c r="J40" s="26">
        <f t="shared" si="2"/>
        <v>0</v>
      </c>
      <c r="K40" s="12">
        <f t="shared" si="3"/>
        <v>0</v>
      </c>
    </row>
    <row r="41" spans="1:11" ht="27.95" customHeight="1">
      <c r="A41" s="8">
        <v>27</v>
      </c>
      <c r="B41" s="20" t="s">
        <v>56</v>
      </c>
      <c r="C41" s="53" t="s">
        <v>30</v>
      </c>
      <c r="D41" s="9" t="s">
        <v>18</v>
      </c>
      <c r="E41" s="10">
        <v>0</v>
      </c>
      <c r="F41" s="11">
        <v>0.08</v>
      </c>
      <c r="G41" s="10">
        <f t="shared" si="0"/>
        <v>0</v>
      </c>
      <c r="H41" s="19">
        <v>50</v>
      </c>
      <c r="I41" s="26">
        <f t="shared" si="1"/>
        <v>0</v>
      </c>
      <c r="J41" s="26">
        <f t="shared" si="2"/>
        <v>0</v>
      </c>
      <c r="K41" s="12">
        <f t="shared" si="3"/>
        <v>0</v>
      </c>
    </row>
    <row r="42" spans="1:11" ht="27.95" customHeight="1">
      <c r="A42" s="8">
        <v>28</v>
      </c>
      <c r="B42" s="20" t="s">
        <v>109</v>
      </c>
      <c r="C42" s="53"/>
      <c r="D42" s="9" t="s">
        <v>18</v>
      </c>
      <c r="E42" s="10">
        <v>0</v>
      </c>
      <c r="F42" s="11">
        <v>0.05</v>
      </c>
      <c r="G42" s="10">
        <f t="shared" si="0"/>
        <v>0</v>
      </c>
      <c r="H42" s="19">
        <v>400</v>
      </c>
      <c r="I42" s="26">
        <f t="shared" si="1"/>
        <v>0</v>
      </c>
      <c r="J42" s="26">
        <f t="shared" si="2"/>
        <v>0</v>
      </c>
      <c r="K42" s="12">
        <f t="shared" si="3"/>
        <v>0</v>
      </c>
    </row>
    <row r="43" spans="1:11" ht="27.95" customHeight="1">
      <c r="A43" s="8">
        <v>29</v>
      </c>
      <c r="B43" s="20" t="s">
        <v>57</v>
      </c>
      <c r="C43" s="53"/>
      <c r="D43" s="9" t="s">
        <v>12</v>
      </c>
      <c r="E43" s="10">
        <v>0</v>
      </c>
      <c r="F43" s="11">
        <v>0.05</v>
      </c>
      <c r="G43" s="10">
        <f t="shared" si="0"/>
        <v>0</v>
      </c>
      <c r="H43" s="19">
        <v>650</v>
      </c>
      <c r="I43" s="26">
        <f t="shared" si="1"/>
        <v>0</v>
      </c>
      <c r="J43" s="26">
        <f t="shared" si="2"/>
        <v>0</v>
      </c>
      <c r="K43" s="12">
        <f t="shared" si="3"/>
        <v>0</v>
      </c>
    </row>
    <row r="44" spans="1:11" ht="27.95" customHeight="1">
      <c r="A44" s="8">
        <v>30</v>
      </c>
      <c r="B44" s="20" t="s">
        <v>58</v>
      </c>
      <c r="C44" s="53"/>
      <c r="D44" s="9" t="s">
        <v>12</v>
      </c>
      <c r="E44" s="10">
        <v>0</v>
      </c>
      <c r="F44" s="11">
        <v>0.05</v>
      </c>
      <c r="G44" s="10">
        <f t="shared" si="0"/>
        <v>0</v>
      </c>
      <c r="H44" s="19">
        <v>80</v>
      </c>
      <c r="I44" s="26">
        <f t="shared" si="1"/>
        <v>0</v>
      </c>
      <c r="J44" s="26">
        <f t="shared" si="2"/>
        <v>0</v>
      </c>
      <c r="K44" s="12">
        <f t="shared" si="3"/>
        <v>0</v>
      </c>
    </row>
    <row r="45" spans="1:11" ht="27.95" customHeight="1">
      <c r="A45" s="8">
        <v>31</v>
      </c>
      <c r="B45" s="18" t="s">
        <v>59</v>
      </c>
      <c r="C45" s="54"/>
      <c r="D45" s="9" t="s">
        <v>23</v>
      </c>
      <c r="E45" s="10">
        <v>0</v>
      </c>
      <c r="F45" s="11">
        <v>0.05</v>
      </c>
      <c r="G45" s="10">
        <f t="shared" si="0"/>
        <v>0</v>
      </c>
      <c r="H45" s="19">
        <v>4500</v>
      </c>
      <c r="I45" s="26">
        <f t="shared" si="1"/>
        <v>0</v>
      </c>
      <c r="J45" s="26">
        <f t="shared" si="2"/>
        <v>0</v>
      </c>
      <c r="K45" s="12">
        <f t="shared" si="3"/>
        <v>0</v>
      </c>
    </row>
    <row r="46" spans="1:11" ht="27.95" customHeight="1">
      <c r="A46" s="8">
        <v>32</v>
      </c>
      <c r="B46" s="20" t="s">
        <v>60</v>
      </c>
      <c r="C46" s="53" t="s">
        <v>30</v>
      </c>
      <c r="D46" s="9" t="s">
        <v>18</v>
      </c>
      <c r="E46" s="10">
        <v>0</v>
      </c>
      <c r="F46" s="11">
        <v>0.05</v>
      </c>
      <c r="G46" s="10">
        <f t="shared" si="0"/>
        <v>0</v>
      </c>
      <c r="H46" s="19">
        <v>150</v>
      </c>
      <c r="I46" s="26">
        <f t="shared" si="1"/>
        <v>0</v>
      </c>
      <c r="J46" s="26">
        <f t="shared" si="2"/>
        <v>0</v>
      </c>
      <c r="K46" s="12">
        <f t="shared" si="3"/>
        <v>0</v>
      </c>
    </row>
    <row r="47" spans="1:11" ht="27.95" customHeight="1">
      <c r="A47" s="8">
        <v>33</v>
      </c>
      <c r="B47" s="18" t="s">
        <v>61</v>
      </c>
      <c r="C47" s="54" t="s">
        <v>62</v>
      </c>
      <c r="D47" s="9" t="s">
        <v>18</v>
      </c>
      <c r="E47" s="10">
        <v>0</v>
      </c>
      <c r="F47" s="11">
        <v>0.08</v>
      </c>
      <c r="G47" s="10">
        <f t="shared" si="0"/>
        <v>0</v>
      </c>
      <c r="H47" s="19">
        <v>250</v>
      </c>
      <c r="I47" s="26">
        <f t="shared" si="1"/>
        <v>0</v>
      </c>
      <c r="J47" s="26">
        <f t="shared" si="2"/>
        <v>0</v>
      </c>
      <c r="K47" s="12">
        <f t="shared" si="3"/>
        <v>0</v>
      </c>
    </row>
    <row r="48" spans="1:11" ht="27.95" customHeight="1">
      <c r="A48" s="8">
        <v>34</v>
      </c>
      <c r="B48" s="20" t="s">
        <v>63</v>
      </c>
      <c r="C48" s="53" t="s">
        <v>64</v>
      </c>
      <c r="D48" s="9" t="s">
        <v>18</v>
      </c>
      <c r="E48" s="10">
        <v>0</v>
      </c>
      <c r="F48" s="11">
        <v>0.08</v>
      </c>
      <c r="G48" s="10">
        <f t="shared" si="0"/>
        <v>0</v>
      </c>
      <c r="H48" s="19">
        <v>110</v>
      </c>
      <c r="I48" s="26">
        <f t="shared" si="1"/>
        <v>0</v>
      </c>
      <c r="J48" s="26">
        <f t="shared" si="2"/>
        <v>0</v>
      </c>
      <c r="K48" s="12">
        <f t="shared" si="3"/>
        <v>0</v>
      </c>
    </row>
    <row r="49" spans="1:11" ht="27.95" customHeight="1">
      <c r="A49" s="8">
        <v>35</v>
      </c>
      <c r="B49" s="20" t="s">
        <v>65</v>
      </c>
      <c r="C49" s="53"/>
      <c r="D49" s="9" t="s">
        <v>18</v>
      </c>
      <c r="E49" s="10">
        <v>0</v>
      </c>
      <c r="F49" s="11">
        <v>0.23</v>
      </c>
      <c r="G49" s="10">
        <f t="shared" si="0"/>
        <v>0</v>
      </c>
      <c r="H49" s="19">
        <v>50</v>
      </c>
      <c r="I49" s="26">
        <f t="shared" si="1"/>
        <v>0</v>
      </c>
      <c r="J49" s="26">
        <f t="shared" si="2"/>
        <v>0</v>
      </c>
      <c r="K49" s="12">
        <f t="shared" si="3"/>
        <v>0</v>
      </c>
    </row>
    <row r="50" spans="1:11" ht="27.95" customHeight="1">
      <c r="A50" s="8">
        <v>36</v>
      </c>
      <c r="B50" s="18" t="s">
        <v>66</v>
      </c>
      <c r="C50" s="53"/>
      <c r="D50" s="9" t="s">
        <v>67</v>
      </c>
      <c r="E50" s="10">
        <v>0</v>
      </c>
      <c r="F50" s="11">
        <v>0.05</v>
      </c>
      <c r="G50" s="10">
        <f t="shared" si="0"/>
        <v>0</v>
      </c>
      <c r="H50" s="19">
        <v>320</v>
      </c>
      <c r="I50" s="26">
        <f t="shared" si="1"/>
        <v>0</v>
      </c>
      <c r="J50" s="26">
        <f t="shared" si="2"/>
        <v>0</v>
      </c>
      <c r="K50" s="12">
        <f t="shared" si="3"/>
        <v>0</v>
      </c>
    </row>
    <row r="51" spans="1:11" ht="27.95" customHeight="1">
      <c r="A51" s="8">
        <v>37</v>
      </c>
      <c r="B51" s="20" t="s">
        <v>68</v>
      </c>
      <c r="C51" s="53"/>
      <c r="D51" s="9" t="s">
        <v>18</v>
      </c>
      <c r="E51" s="10">
        <v>0</v>
      </c>
      <c r="F51" s="11">
        <v>0.05</v>
      </c>
      <c r="G51" s="10">
        <f t="shared" si="0"/>
        <v>0</v>
      </c>
      <c r="H51" s="19">
        <v>170</v>
      </c>
      <c r="I51" s="26">
        <f t="shared" si="1"/>
        <v>0</v>
      </c>
      <c r="J51" s="26">
        <f t="shared" si="2"/>
        <v>0</v>
      </c>
      <c r="K51" s="12">
        <f t="shared" si="3"/>
        <v>0</v>
      </c>
    </row>
    <row r="52" spans="1:11" ht="27.95" customHeight="1">
      <c r="A52" s="8">
        <v>38</v>
      </c>
      <c r="B52" s="20" t="s">
        <v>69</v>
      </c>
      <c r="C52" s="53"/>
      <c r="D52" s="9" t="s">
        <v>18</v>
      </c>
      <c r="E52" s="10">
        <v>0</v>
      </c>
      <c r="F52" s="11">
        <v>0.05</v>
      </c>
      <c r="G52" s="10">
        <f t="shared" si="0"/>
        <v>0</v>
      </c>
      <c r="H52" s="19">
        <v>170</v>
      </c>
      <c r="I52" s="26">
        <f t="shared" si="1"/>
        <v>0</v>
      </c>
      <c r="J52" s="26">
        <f t="shared" si="2"/>
        <v>0</v>
      </c>
      <c r="K52" s="12">
        <f t="shared" si="3"/>
        <v>0</v>
      </c>
    </row>
    <row r="53" spans="1:11" ht="27.95" customHeight="1">
      <c r="A53" s="8">
        <v>39</v>
      </c>
      <c r="B53" s="20" t="s">
        <v>110</v>
      </c>
      <c r="C53" s="53"/>
      <c r="D53" s="9" t="s">
        <v>18</v>
      </c>
      <c r="E53" s="10">
        <v>0</v>
      </c>
      <c r="F53" s="11">
        <v>0.05</v>
      </c>
      <c r="G53" s="10">
        <f t="shared" si="0"/>
        <v>0</v>
      </c>
      <c r="H53" s="19">
        <v>50</v>
      </c>
      <c r="I53" s="26">
        <f t="shared" si="1"/>
        <v>0</v>
      </c>
      <c r="J53" s="26">
        <f t="shared" si="2"/>
        <v>0</v>
      </c>
      <c r="K53" s="12">
        <f t="shared" si="3"/>
        <v>0</v>
      </c>
    </row>
    <row r="54" spans="1:11" ht="27.95" customHeight="1">
      <c r="A54" s="8">
        <v>40</v>
      </c>
      <c r="B54" s="20" t="s">
        <v>70</v>
      </c>
      <c r="C54" s="53"/>
      <c r="D54" s="9" t="s">
        <v>18</v>
      </c>
      <c r="E54" s="10">
        <v>0</v>
      </c>
      <c r="F54" s="11">
        <v>0.05</v>
      </c>
      <c r="G54" s="10">
        <f t="shared" si="0"/>
        <v>0</v>
      </c>
      <c r="H54" s="19">
        <v>400</v>
      </c>
      <c r="I54" s="26">
        <f t="shared" si="1"/>
        <v>0</v>
      </c>
      <c r="J54" s="26">
        <f t="shared" si="2"/>
        <v>0</v>
      </c>
      <c r="K54" s="12">
        <f t="shared" si="3"/>
        <v>0</v>
      </c>
    </row>
    <row r="55" spans="1:11" ht="27.95" customHeight="1">
      <c r="A55" s="8">
        <v>41</v>
      </c>
      <c r="B55" s="20" t="s">
        <v>71</v>
      </c>
      <c r="C55" s="53"/>
      <c r="D55" s="9" t="s">
        <v>18</v>
      </c>
      <c r="E55" s="10">
        <v>0</v>
      </c>
      <c r="F55" s="11">
        <v>0.05</v>
      </c>
      <c r="G55" s="10">
        <f t="shared" si="0"/>
        <v>0</v>
      </c>
      <c r="H55" s="19">
        <v>1500</v>
      </c>
      <c r="I55" s="26">
        <f t="shared" si="1"/>
        <v>0</v>
      </c>
      <c r="J55" s="26">
        <f t="shared" si="2"/>
        <v>0</v>
      </c>
      <c r="K55" s="12">
        <f t="shared" si="3"/>
        <v>0</v>
      </c>
    </row>
    <row r="56" spans="1:11" ht="27.95" customHeight="1">
      <c r="A56" s="8">
        <v>42</v>
      </c>
      <c r="B56" s="18" t="s">
        <v>72</v>
      </c>
      <c r="C56" s="54" t="s">
        <v>73</v>
      </c>
      <c r="D56" s="9" t="s">
        <v>12</v>
      </c>
      <c r="E56" s="10">
        <v>0</v>
      </c>
      <c r="F56" s="11">
        <v>0.08</v>
      </c>
      <c r="G56" s="10">
        <f t="shared" si="0"/>
        <v>0</v>
      </c>
      <c r="H56" s="19">
        <v>80</v>
      </c>
      <c r="I56" s="26">
        <f t="shared" si="1"/>
        <v>0</v>
      </c>
      <c r="J56" s="26">
        <f t="shared" si="2"/>
        <v>0</v>
      </c>
      <c r="K56" s="12">
        <f t="shared" si="3"/>
        <v>0</v>
      </c>
    </row>
    <row r="57" spans="1:11" ht="27.95" customHeight="1">
      <c r="A57" s="8">
        <v>43</v>
      </c>
      <c r="B57" s="20" t="s">
        <v>74</v>
      </c>
      <c r="C57" s="53" t="s">
        <v>42</v>
      </c>
      <c r="D57" s="9" t="s">
        <v>67</v>
      </c>
      <c r="E57" s="10">
        <v>0</v>
      </c>
      <c r="F57" s="11">
        <v>0.08</v>
      </c>
      <c r="G57" s="10">
        <f t="shared" si="0"/>
        <v>0</v>
      </c>
      <c r="H57" s="19">
        <v>60</v>
      </c>
      <c r="I57" s="26">
        <f t="shared" si="1"/>
        <v>0</v>
      </c>
      <c r="J57" s="26">
        <f t="shared" si="2"/>
        <v>0</v>
      </c>
      <c r="K57" s="12">
        <f t="shared" si="3"/>
        <v>0</v>
      </c>
    </row>
    <row r="58" spans="1:11" ht="27.95" customHeight="1">
      <c r="A58" s="8">
        <v>44</v>
      </c>
      <c r="B58" s="18" t="s">
        <v>75</v>
      </c>
      <c r="C58" s="53" t="s">
        <v>30</v>
      </c>
      <c r="D58" s="9" t="s">
        <v>18</v>
      </c>
      <c r="E58" s="10">
        <v>0</v>
      </c>
      <c r="F58" s="11">
        <v>0.08</v>
      </c>
      <c r="G58" s="10">
        <f t="shared" si="0"/>
        <v>0</v>
      </c>
      <c r="H58" s="19">
        <v>70</v>
      </c>
      <c r="I58" s="26">
        <f t="shared" si="1"/>
        <v>0</v>
      </c>
      <c r="J58" s="26">
        <f t="shared" si="2"/>
        <v>0</v>
      </c>
      <c r="K58" s="12">
        <f t="shared" si="3"/>
        <v>0</v>
      </c>
    </row>
    <row r="59" spans="1:11" ht="27.95" customHeight="1">
      <c r="A59" s="8">
        <v>45</v>
      </c>
      <c r="B59" s="20" t="s">
        <v>76</v>
      </c>
      <c r="C59" s="53" t="s">
        <v>30</v>
      </c>
      <c r="D59" s="9" t="s">
        <v>18</v>
      </c>
      <c r="E59" s="10">
        <v>0</v>
      </c>
      <c r="F59" s="11">
        <v>0.08</v>
      </c>
      <c r="G59" s="10">
        <f t="shared" si="0"/>
        <v>0</v>
      </c>
      <c r="H59" s="19">
        <v>180</v>
      </c>
      <c r="I59" s="26">
        <f t="shared" si="1"/>
        <v>0</v>
      </c>
      <c r="J59" s="26">
        <f t="shared" si="2"/>
        <v>0</v>
      </c>
      <c r="K59" s="12">
        <f t="shared" si="3"/>
        <v>0</v>
      </c>
    </row>
    <row r="60" spans="1:11" ht="27.95" customHeight="1">
      <c r="A60" s="8">
        <v>46</v>
      </c>
      <c r="B60" s="20" t="s">
        <v>77</v>
      </c>
      <c r="C60" s="53" t="s">
        <v>30</v>
      </c>
      <c r="D60" s="9" t="s">
        <v>18</v>
      </c>
      <c r="E60" s="10">
        <v>0</v>
      </c>
      <c r="F60" s="11">
        <v>0.08</v>
      </c>
      <c r="G60" s="10">
        <f t="shared" si="0"/>
        <v>0</v>
      </c>
      <c r="H60" s="19">
        <v>180</v>
      </c>
      <c r="I60" s="26">
        <f t="shared" si="1"/>
        <v>0</v>
      </c>
      <c r="J60" s="26">
        <f t="shared" si="2"/>
        <v>0</v>
      </c>
      <c r="K60" s="12">
        <f t="shared" si="3"/>
        <v>0</v>
      </c>
    </row>
    <row r="61" spans="1:11" ht="27.95" customHeight="1">
      <c r="A61" s="8">
        <v>47</v>
      </c>
      <c r="B61" s="20" t="s">
        <v>78</v>
      </c>
      <c r="C61" s="53" t="s">
        <v>30</v>
      </c>
      <c r="D61" s="9" t="s">
        <v>18</v>
      </c>
      <c r="E61" s="10">
        <v>0</v>
      </c>
      <c r="F61" s="11">
        <v>0.08</v>
      </c>
      <c r="G61" s="10">
        <f t="shared" si="0"/>
        <v>0</v>
      </c>
      <c r="H61" s="19">
        <v>50</v>
      </c>
      <c r="I61" s="26">
        <f t="shared" si="1"/>
        <v>0</v>
      </c>
      <c r="J61" s="26">
        <f t="shared" si="2"/>
        <v>0</v>
      </c>
      <c r="K61" s="12">
        <f t="shared" si="3"/>
        <v>0</v>
      </c>
    </row>
    <row r="62" spans="1:11" ht="27.95" customHeight="1">
      <c r="A62" s="8">
        <v>48</v>
      </c>
      <c r="B62" s="20" t="s">
        <v>79</v>
      </c>
      <c r="C62" s="53" t="s">
        <v>30</v>
      </c>
      <c r="D62" s="9" t="s">
        <v>18</v>
      </c>
      <c r="E62" s="10">
        <v>0</v>
      </c>
      <c r="F62" s="11">
        <v>0.08</v>
      </c>
      <c r="G62" s="10">
        <f t="shared" si="0"/>
        <v>0</v>
      </c>
      <c r="H62" s="19">
        <v>180</v>
      </c>
      <c r="I62" s="26">
        <f t="shared" si="1"/>
        <v>0</v>
      </c>
      <c r="J62" s="26">
        <f t="shared" si="2"/>
        <v>0</v>
      </c>
      <c r="K62" s="12">
        <f t="shared" si="3"/>
        <v>0</v>
      </c>
    </row>
    <row r="63" spans="1:11" ht="27.95" customHeight="1">
      <c r="A63" s="8">
        <v>49</v>
      </c>
      <c r="B63" s="20" t="s">
        <v>80</v>
      </c>
      <c r="C63" s="53" t="s">
        <v>30</v>
      </c>
      <c r="D63" s="9" t="s">
        <v>18</v>
      </c>
      <c r="E63" s="10">
        <v>0</v>
      </c>
      <c r="F63" s="11">
        <v>0.08</v>
      </c>
      <c r="G63" s="10">
        <f t="shared" si="0"/>
        <v>0</v>
      </c>
      <c r="H63" s="19">
        <v>270</v>
      </c>
      <c r="I63" s="26">
        <f t="shared" si="1"/>
        <v>0</v>
      </c>
      <c r="J63" s="26">
        <f t="shared" si="2"/>
        <v>0</v>
      </c>
      <c r="K63" s="12">
        <f t="shared" si="3"/>
        <v>0</v>
      </c>
    </row>
    <row r="64" spans="1:11" ht="27.95" customHeight="1">
      <c r="A64" s="8">
        <v>50</v>
      </c>
      <c r="B64" s="18" t="s">
        <v>81</v>
      </c>
      <c r="C64" s="53"/>
      <c r="D64" s="9" t="s">
        <v>18</v>
      </c>
      <c r="E64" s="10">
        <v>0</v>
      </c>
      <c r="F64" s="11">
        <v>0.08</v>
      </c>
      <c r="G64" s="10">
        <f t="shared" si="0"/>
        <v>0</v>
      </c>
      <c r="H64" s="19">
        <v>160</v>
      </c>
      <c r="I64" s="26">
        <f t="shared" si="1"/>
        <v>0</v>
      </c>
      <c r="J64" s="26">
        <f t="shared" si="2"/>
        <v>0</v>
      </c>
      <c r="K64" s="12">
        <f t="shared" si="3"/>
        <v>0</v>
      </c>
    </row>
    <row r="65" spans="1:12" ht="27.95" customHeight="1">
      <c r="A65" s="8">
        <v>51</v>
      </c>
      <c r="B65" s="20" t="s">
        <v>82</v>
      </c>
      <c r="C65" s="53"/>
      <c r="D65" s="9" t="s">
        <v>12</v>
      </c>
      <c r="E65" s="10">
        <v>0</v>
      </c>
      <c r="F65" s="11">
        <v>0.05</v>
      </c>
      <c r="G65" s="10">
        <f t="shared" si="0"/>
        <v>0</v>
      </c>
      <c r="H65" s="19">
        <v>100</v>
      </c>
      <c r="I65" s="26">
        <f t="shared" si="1"/>
        <v>0</v>
      </c>
      <c r="J65" s="26">
        <f t="shared" si="2"/>
        <v>0</v>
      </c>
      <c r="K65" s="12">
        <f t="shared" si="3"/>
        <v>0</v>
      </c>
    </row>
    <row r="66" spans="1:12" ht="27.95" customHeight="1">
      <c r="A66" s="8">
        <v>52</v>
      </c>
      <c r="B66" s="20" t="s">
        <v>83</v>
      </c>
      <c r="C66" s="53"/>
      <c r="D66" s="9" t="s">
        <v>12</v>
      </c>
      <c r="E66" s="10">
        <v>0</v>
      </c>
      <c r="F66" s="11">
        <v>0.23</v>
      </c>
      <c r="G66" s="10">
        <f t="shared" si="0"/>
        <v>0</v>
      </c>
      <c r="H66" s="19">
        <v>250</v>
      </c>
      <c r="I66" s="26">
        <f t="shared" si="1"/>
        <v>0</v>
      </c>
      <c r="J66" s="26">
        <f t="shared" si="2"/>
        <v>0</v>
      </c>
      <c r="K66" s="12">
        <f t="shared" si="3"/>
        <v>0</v>
      </c>
    </row>
    <row r="67" spans="1:12" ht="29.25" customHeight="1">
      <c r="I67" s="52"/>
      <c r="K67" s="13">
        <f>SUM(K15:K66)</f>
        <v>0</v>
      </c>
    </row>
    <row r="68" spans="1:12" ht="21" customHeight="1">
      <c r="F68" s="21"/>
      <c r="G68" s="22"/>
      <c r="H68" s="11">
        <v>0.05</v>
      </c>
      <c r="I68" s="12">
        <f>I15+I19+I20+I22+I24+I27+I30+I31+I32+I33+I34++I35+I36+I37+I40+I42+I43+I44+I45+I46+I50+I51+I52+I53+I54+I55+I65</f>
        <v>0</v>
      </c>
      <c r="J68" s="12">
        <f>J15+J19+J20+J22+J24+J27+J30+J31+J32+J33+J34++J35+J36+J37+J40+J42+J43+J44+J45+J46+J50+J51+J52+J53+J54+J55+J65</f>
        <v>0</v>
      </c>
      <c r="K68" s="23"/>
    </row>
    <row r="69" spans="1:12" ht="21" customHeight="1">
      <c r="F69" s="16"/>
      <c r="G69" s="17"/>
      <c r="H69" s="11">
        <v>0.08</v>
      </c>
      <c r="I69" s="29">
        <f>I16+I17+I18+I23+I28+I39+I41+I47+I48+I56+I57+I58+I59+I60+I61+I62+I63+I64</f>
        <v>0</v>
      </c>
      <c r="J69" s="29">
        <f>J16+J17+J18+J23+J28+J39+J41+J47+J48+J56+J57+J58+J59+J60+J61+J62+J63+J64</f>
        <v>0</v>
      </c>
      <c r="K69" s="16"/>
    </row>
    <row r="70" spans="1:12" ht="21" customHeight="1">
      <c r="F70" s="21"/>
      <c r="G70" s="22"/>
      <c r="H70" s="11">
        <v>0.23</v>
      </c>
      <c r="I70" s="12">
        <f>I21+I25+I26+I29+I38+I49+I66</f>
        <v>0</v>
      </c>
      <c r="J70" s="12">
        <f>J21+J25+J26+J29+J38+J49+J66</f>
        <v>0</v>
      </c>
      <c r="K70" s="3"/>
    </row>
    <row r="71" spans="1:12" ht="29.25" customHeight="1">
      <c r="F71" s="21"/>
      <c r="G71" s="22"/>
      <c r="H71" s="1"/>
      <c r="I71" s="29">
        <f>I68+I69+I70</f>
        <v>0</v>
      </c>
      <c r="J71" s="29">
        <f>J68+J69+J70</f>
        <v>0</v>
      </c>
      <c r="K71" s="25"/>
      <c r="L71" s="24"/>
    </row>
    <row r="72" spans="1:12" ht="20.25" customHeight="1">
      <c r="A72" s="4" t="s">
        <v>13</v>
      </c>
      <c r="F72" s="1"/>
      <c r="G72" s="22"/>
      <c r="H72" s="1"/>
      <c r="I72" s="1"/>
      <c r="J72" s="1"/>
      <c r="K72" s="15"/>
      <c r="L72" s="21"/>
    </row>
    <row r="73" spans="1:12">
      <c r="A73" s="65" t="s">
        <v>19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</row>
    <row r="74" spans="1:12">
      <c r="A74" s="65" t="s">
        <v>84</v>
      </c>
      <c r="B74" s="65"/>
      <c r="C74" s="65"/>
      <c r="D74" s="65"/>
      <c r="E74" s="65"/>
      <c r="F74" s="65"/>
      <c r="G74" s="65"/>
      <c r="H74" s="65"/>
      <c r="I74" s="65"/>
      <c r="J74" s="65"/>
      <c r="K74" s="65"/>
    </row>
    <row r="75" spans="1:12">
      <c r="A75" s="65" t="s">
        <v>85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</row>
    <row r="76" spans="1:12" ht="15.75" customHeight="1">
      <c r="A76" t="s">
        <v>86</v>
      </c>
    </row>
    <row r="77" spans="1:12" ht="15.75" customHeight="1"/>
    <row r="78" spans="1:12" ht="15" customHeight="1">
      <c r="A78" s="59" t="s">
        <v>111</v>
      </c>
      <c r="B78" s="47"/>
    </row>
    <row r="79" spans="1:12" ht="15" customHeight="1">
      <c r="A79" t="s">
        <v>90</v>
      </c>
      <c r="B79" s="1" t="str">
        <f>B133</f>
        <v/>
      </c>
    </row>
    <row r="80" spans="1:12" ht="15" customHeight="1"/>
    <row r="81" spans="1:11" ht="15" customHeight="1">
      <c r="A81" t="s">
        <v>112</v>
      </c>
    </row>
    <row r="82" spans="1:11" ht="15" customHeight="1">
      <c r="A82" t="s">
        <v>91</v>
      </c>
      <c r="B82" s="28" t="str">
        <f>B120</f>
        <v/>
      </c>
    </row>
    <row r="83" spans="1:11" ht="15" customHeight="1"/>
    <row r="84" spans="1:11" ht="15" customHeight="1">
      <c r="A84" t="s">
        <v>113</v>
      </c>
    </row>
    <row r="85" spans="1:11" ht="15" customHeight="1">
      <c r="A85" t="s">
        <v>92</v>
      </c>
      <c r="B85" s="28" t="str">
        <f>B106</f>
        <v/>
      </c>
    </row>
    <row r="86" spans="1:11" ht="15" customHeight="1">
      <c r="B86" s="28"/>
    </row>
    <row r="87" spans="1:11" ht="13.5" customHeight="1"/>
    <row r="88" spans="1:11" ht="29.25" customHeight="1">
      <c r="A88" s="64" t="s">
        <v>14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</row>
    <row r="90" spans="1:11" ht="22.5" customHeight="1"/>
    <row r="92" spans="1:11" ht="54.75" customHeight="1">
      <c r="B92" s="48" t="s">
        <v>15</v>
      </c>
      <c r="C92" s="55"/>
      <c r="H92" s="66" t="s">
        <v>16</v>
      </c>
      <c r="I92" s="66"/>
      <c r="J92" s="66"/>
      <c r="K92" s="66"/>
    </row>
    <row r="96" spans="1:11" hidden="1"/>
    <row r="97" spans="1:9" hidden="1"/>
    <row r="98" spans="1:9" hidden="1">
      <c r="A98" s="31"/>
      <c r="B98" s="32" t="s">
        <v>93</v>
      </c>
      <c r="C98" s="38"/>
      <c r="D98" s="31"/>
      <c r="E98" s="31"/>
      <c r="F98" s="31"/>
      <c r="G98" s="31"/>
      <c r="H98" s="31"/>
      <c r="I98" s="31"/>
    </row>
    <row r="99" spans="1:9" hidden="1">
      <c r="A99" s="32" t="s">
        <v>93</v>
      </c>
      <c r="B99" s="33">
        <f>K67</f>
        <v>0</v>
      </c>
      <c r="C99" s="56"/>
      <c r="D99" s="31"/>
      <c r="E99" s="31"/>
      <c r="F99" s="31"/>
      <c r="G99" s="31"/>
      <c r="H99" s="31"/>
      <c r="I99" s="31"/>
    </row>
    <row r="100" spans="1:9" hidden="1">
      <c r="A100" s="32"/>
      <c r="B100" s="34"/>
      <c r="C100" s="35" t="s">
        <v>94</v>
      </c>
      <c r="D100" s="36" t="s">
        <v>95</v>
      </c>
      <c r="E100" s="36" t="s">
        <v>96</v>
      </c>
      <c r="F100" s="36" t="s">
        <v>97</v>
      </c>
      <c r="G100" s="36" t="s">
        <v>98</v>
      </c>
      <c r="H100" s="36" t="s">
        <v>99</v>
      </c>
      <c r="I100" s="31"/>
    </row>
    <row r="101" spans="1:9" hidden="1">
      <c r="A101" s="32" t="s">
        <v>100</v>
      </c>
      <c r="B101" s="31"/>
      <c r="C101" s="37"/>
      <c r="D101" s="38">
        <f>ROUND((B99-INT(B99))*100,0)</f>
        <v>0</v>
      </c>
      <c r="E101" s="38">
        <f>IF(B99&gt;=1,VALUE(RIGHT(LEFT(INT(B99),LEN(INT(B99))),3)),0)</f>
        <v>0</v>
      </c>
      <c r="F101" s="38">
        <f>IF(B99&gt;=1000,VALUE(TEXT(RIGHT(LEFT(INT(B99),LEN(INT(B99))-3),3),"000")),0)</f>
        <v>0</v>
      </c>
      <c r="G101" s="38">
        <f>IF(B99&gt;=1000000,VALUE(TEXT(RIGHT(LEFT(INT(B99),LEN(INT(B99))-6),3),"000")),0)</f>
        <v>0</v>
      </c>
      <c r="H101" s="38">
        <f>IF(B99&gt;=1000000000,VALUE(TEXT(RIGHT(LEFT(INT(B99),LEN(INT(B99))-9),3),"000")),0)</f>
        <v>0</v>
      </c>
      <c r="I101" s="31"/>
    </row>
    <row r="102" spans="1:9" hidden="1">
      <c r="A102" s="32" t="s">
        <v>101</v>
      </c>
      <c r="B102" s="39"/>
      <c r="C102" s="57" t="str">
        <f>ROUND((B99-INT(B99))*100,0)&amp;"/"&amp;100</f>
        <v>0/100</v>
      </c>
      <c r="D102" s="39" t="str">
        <f>IF(B99=0,"",IF(D101&lt;=20,IF(D101=0,"zero",INDEX(a,D101)),INDEX(b,INT(D101/10))&amp;IF(MOD(D101,10)," " &amp;INDEX(a,MOD(D101,10)),"")))&amp; " " &amp;IF(B99=0,"",INDEX(IF(D101&lt;20,{"groszy";"grosz";"grosze";"groszy"},{"groszy";"grosze";"groszy"}),MATCH(IF(D101&lt;20,D101,MOD(D101,10)),IF(D101&lt;20,{0;1;2;5},{0;2;5}),1)))</f>
        <v xml:space="preserve"> </v>
      </c>
      <c r="E102" s="39" t="str">
        <f>IF(OR(B99&lt;1,INT(E101/100)=0),"",INDEX(d,INT(E101/100)))&amp; IF(E101-(INT(E101/100)*100)&lt;=20,IF(E101-(INT(E101/100)*100)=0,IF(OR(E101&gt;0,B99&lt;1),"","złotych")," " &amp;INDEX(a,E101-(INT(E101/100)*100)))," " &amp;INDEX(b,INT((E101-(INT(E101/100)*100))/10))&amp;IF(MOD((E101-(INT(E101/100)*100)),10)," "&amp;INDEX(a,MOD((E101-(INT(E101/100)*100)),10)),""))&amp;IF(E101=0,""," " &amp;INDEX(IF(E101&lt;20,{"złotych";"złoty";"złote";"złotych"},{"złotych";"złote";"złotych"}),MATCH(IF(E101-(INT(E101/100)*100)&lt;20,E101-(INT(E101/100)*100),MOD((E101-(INT(E101/100)*100)),10)),IF(E101&lt;20,{0;1;2;5},{0;2;5}),1)))</f>
        <v/>
      </c>
      <c r="F102" s="39" t="str">
        <f>IF(OR(B99&lt;1,INT(F101/100)=0),"",INDEX(d,INT(F101/100)))&amp; IF(F101-(INT(F101/100)*100)&lt;=20,IF(F101-(INT(F101/100)*100)=0,""," " &amp;INDEX(a,F101-(INT(F101/100)*100)))," " &amp;INDEX(b,INT((F101-(INT(F101/100)*100))/10))&amp;IF(MOD((F101-(INT(F101/100)*100)),10)," "&amp;INDEX(a,MOD((F101-(INT(F101/100)*100)),10)),""))&amp;IF(F101=0,""," " &amp;INDEX(IF(F101&lt;20,{"";"tysiąc";"tysiące";"tysięcy"},{"tysięcy";"tysiące";"tysięcy"}),MATCH(IF(F101-(INT(F101/100)*100)&lt;20,F101-(INT(F101/100)*100),MOD((F101-(INT(F101/100)*100)),10)),IF(F101&lt;20,{0;1;2;5},{0;2;5}),1)))</f>
        <v/>
      </c>
      <c r="G102" s="39" t="str">
        <f>IF(OR(B99&lt;1,INT(G101/100)=0),"",INDEX(d,INT(G101/100)))&amp; IF(G101-(INT(G101/100)*100)&lt;=20,IF(G101-(INT(G101/100)*100)=0,""," " &amp;INDEX(a,G101-(INT(G101/100)*100)))," " &amp;INDEX(b,INT((G101-(INT(G101/100)*100))/10))&amp;IF(MOD((G101-(INT(G101/100)*100)),10)," "&amp;INDEX(a,MOD((G101-(INT(G101/100)*100)),10)),""))&amp;IF(G101=0,""," " &amp;INDEX(IF(G101&lt;20,{"";"milion";"miliony";"milionów"},{"milionów";"miliony";"milionów"}),MATCH(IF(G101-(INT(G101/100)*100)&lt;20,G101-(INT(G101/100)*100),MOD((G101-(INT(G101/100)*100)),10)),IF(G101&lt;20,{0;1;2;5},{0;2;5}),1)))</f>
        <v/>
      </c>
      <c r="H102" s="39" t="str">
        <f>IF(OR(B99&lt;1,INT(H101/100)=0),"",INDEX(d,INT(H101/100)))&amp; IF(H101-(INT(H101/100)*100)&lt;=20,IF(H101-(INT(H101/100)*100)=0,""," " &amp;INDEX(a,H101-(INT(H101/100)*100)))," " &amp;INDEX(b,INT((H101-(INT(H101/100)*100))/10))&amp;IF(MOD((H101-(INT(H101/100)*100)),10)," "&amp;INDEX(a,MOD((H101-(INT(H101/100)*100)),10)),""))&amp;IF(H101=0,""," " &amp;INDEX(IF(H101&lt;20,{"";"miliard";"miliardy";"miliardów"},{"miliardów";"miliardy";"miliardów"}),MATCH(IF(H101-(INT(H101/100)*100)&lt;20,H101-(INT(H101/100)*100),MOD((H101-(INT(H101/100)*100)),10)),IF(H101&lt;20,{0;1;2;5},{0;2;5}),1)))</f>
        <v/>
      </c>
      <c r="I102" s="39"/>
    </row>
    <row r="103" spans="1:9" hidden="1">
      <c r="A103" s="31"/>
      <c r="B103" s="31"/>
      <c r="C103" s="38"/>
      <c r="D103" s="31"/>
      <c r="E103" s="31"/>
      <c r="F103" s="31"/>
      <c r="G103" s="31"/>
      <c r="H103" s="31"/>
      <c r="I103" s="31"/>
    </row>
    <row r="104" spans="1:9" hidden="1">
      <c r="A104" s="32" t="s">
        <v>102</v>
      </c>
      <c r="B104" s="40" t="str">
        <f>IF(NOT(ISNUMBER(B99)),excelblog_Komunikat1,IF(OR((B99*10^-12)&gt;=1,B99&lt;0),excelblog_Komunikat2,IF(TRIM(H102)&lt;&gt;"",TRIM(H102)&amp;" ","")&amp;IF(TRIM(G102)&lt;&gt;"",TRIM(G102)&amp;" ","")&amp;IF(TRIM(F102)&lt;&gt;"",TRIM(F102)&amp;" ","")&amp;IF(TRIM(E102)&lt;&gt;"",TRIM(E102)&amp;" ","")&amp;IF(TRIM(D102)&lt;&gt;"",D102&amp;" ","")))</f>
        <v/>
      </c>
      <c r="C104" s="58"/>
      <c r="D104" s="41"/>
      <c r="E104" s="41"/>
      <c r="F104" s="41"/>
      <c r="G104" s="41"/>
      <c r="H104" s="41"/>
      <c r="I104" s="42"/>
    </row>
    <row r="105" spans="1:9" hidden="1">
      <c r="A105" s="32" t="s">
        <v>103</v>
      </c>
      <c r="B105" s="40" t="str">
        <f>IF(NOT(ISNUMBER(B99)),excelblog_Komunikat1,IF(OR((B99*10^-12)&gt;=1,B99&lt;0),excelblog_Komunikat2,IF(TRIM(H102)&lt;&gt;"",TRIM(H102)&amp;" ","")&amp;IF(TRIM(G102)&lt;&gt;"",TRIM(G102)&amp;" ","")&amp;IF(TRIM(F102)&lt;&gt;"",TRIM(F102)&amp;" ","")&amp;IF(TRIM(E102)&lt;&gt;"",TRIM(E102)&amp;", ","")&amp;IF(TRIM(D102)&lt;&gt;"",D102&amp;" ","")))</f>
        <v/>
      </c>
      <c r="C105" s="58"/>
      <c r="D105" s="41"/>
      <c r="E105" s="41"/>
      <c r="F105" s="41"/>
      <c r="G105" s="41"/>
      <c r="H105" s="41"/>
      <c r="I105" s="42"/>
    </row>
    <row r="106" spans="1:9" hidden="1">
      <c r="A106" s="32" t="s">
        <v>104</v>
      </c>
      <c r="B106" s="40" t="str">
        <f>IF(NOT(ISNUMBER(B99)),excelblog_Komunikat1,IF(OR((B99*10^-12)&gt;=1,B99&lt;0),excelblog_Komunikat2,IF(TRIM(H102)&lt;&gt;"",TRIM(H102)&amp;" ","")&amp;IF(TRIM(G102)&lt;&gt;"",TRIM(G102)&amp;" ","")&amp;IF(TRIM(F102)&lt;&gt;"",TRIM(F102)&amp;" ","")&amp;IF(TRIM(E102)&lt;&gt;"",TRIM(E102)&amp;" ","")&amp;IF(TRIM(D102)&lt;&gt;"",C102&amp;" ","")))</f>
        <v/>
      </c>
      <c r="C106" s="58"/>
      <c r="D106" s="41"/>
      <c r="E106" s="41"/>
      <c r="F106" s="41"/>
      <c r="G106" s="41"/>
      <c r="H106" s="41"/>
      <c r="I106" s="42"/>
    </row>
    <row r="107" spans="1:9" hidden="1">
      <c r="A107" s="32"/>
      <c r="B107" s="31"/>
      <c r="C107" s="38"/>
      <c r="D107" s="31"/>
      <c r="E107" s="31"/>
      <c r="F107" s="31"/>
      <c r="G107" s="31"/>
      <c r="H107" s="31"/>
      <c r="I107" s="31"/>
    </row>
    <row r="108" spans="1:9" hidden="1"/>
    <row r="109" spans="1:9" hidden="1"/>
    <row r="110" spans="1:9" hidden="1"/>
    <row r="111" spans="1:9" hidden="1"/>
    <row r="112" spans="1:9" hidden="1">
      <c r="A112" s="31"/>
      <c r="B112" s="32" t="s">
        <v>93</v>
      </c>
      <c r="C112" s="38"/>
      <c r="D112" s="31"/>
      <c r="E112" s="31"/>
      <c r="F112" s="31"/>
      <c r="G112" s="31"/>
      <c r="H112" s="31"/>
      <c r="I112" s="31"/>
    </row>
    <row r="113" spans="1:9" hidden="1">
      <c r="A113" s="32" t="s">
        <v>93</v>
      </c>
      <c r="B113" s="33">
        <f>J71</f>
        <v>0</v>
      </c>
      <c r="C113" s="56"/>
      <c r="D113" s="31"/>
      <c r="E113" s="31"/>
      <c r="F113" s="31"/>
      <c r="G113" s="31"/>
      <c r="H113" s="31"/>
      <c r="I113" s="31"/>
    </row>
    <row r="114" spans="1:9" hidden="1">
      <c r="A114" s="32"/>
      <c r="B114" s="34"/>
      <c r="C114" s="35" t="s">
        <v>94</v>
      </c>
      <c r="D114" s="36" t="s">
        <v>95</v>
      </c>
      <c r="E114" s="36" t="s">
        <v>96</v>
      </c>
      <c r="F114" s="36" t="s">
        <v>97</v>
      </c>
      <c r="G114" s="36" t="s">
        <v>98</v>
      </c>
      <c r="H114" s="36" t="s">
        <v>99</v>
      </c>
      <c r="I114" s="31"/>
    </row>
    <row r="115" spans="1:9" hidden="1">
      <c r="A115" s="32" t="s">
        <v>100</v>
      </c>
      <c r="B115" s="31"/>
      <c r="C115" s="37"/>
      <c r="D115" s="38">
        <f>ROUND((B113-INT(B113))*100,0)</f>
        <v>0</v>
      </c>
      <c r="E115" s="38">
        <f>IF(B113&gt;=1,VALUE(RIGHT(LEFT(INT(B113),LEN(INT(B113))),3)),0)</f>
        <v>0</v>
      </c>
      <c r="F115" s="38">
        <f>IF(B113&gt;=1000,VALUE(TEXT(RIGHT(LEFT(INT(B113),LEN(INT(B113))-3),3),"000")),0)</f>
        <v>0</v>
      </c>
      <c r="G115" s="38">
        <f>IF(B113&gt;=1000000,VALUE(TEXT(RIGHT(LEFT(INT(B113),LEN(INT(B113))-6),3),"000")),0)</f>
        <v>0</v>
      </c>
      <c r="H115" s="38">
        <f>IF(B113&gt;=1000000000,VALUE(TEXT(RIGHT(LEFT(INT(B113),LEN(INT(B113))-9),3),"000")),0)</f>
        <v>0</v>
      </c>
      <c r="I115" s="31"/>
    </row>
    <row r="116" spans="1:9" hidden="1">
      <c r="A116" s="32" t="s">
        <v>101</v>
      </c>
      <c r="B116" s="39"/>
      <c r="C116" s="57" t="str">
        <f>ROUND((B113-INT(B113))*100,0)&amp;"/"&amp;100</f>
        <v>0/100</v>
      </c>
      <c r="D116" s="39" t="str">
        <f>IF(B113=0,"",IF(D115&lt;=20,IF(D115=0,"zero",INDEX(a,D115)),INDEX(b,INT(D115/10))&amp;IF(MOD(D115,10)," " &amp;INDEX(a,MOD(D115,10)),"")))&amp; " " &amp;IF(B113=0,"",INDEX(IF(D115&lt;20,{"groszy";"grosz";"grosze";"groszy"},{"groszy";"grosze";"groszy"}),MATCH(IF(D115&lt;20,D115,MOD(D115,10)),IF(D115&lt;20,{0;1;2;5},{0;2;5}),1)))</f>
        <v xml:space="preserve"> </v>
      </c>
      <c r="E116" s="39" t="str">
        <f>IF(OR(B113&lt;1,INT(E115/100)=0),"",INDEX(d,INT(E115/100)))&amp; IF(E115-(INT(E115/100)*100)&lt;=20,IF(E115-(INT(E115/100)*100)=0,IF(OR(E115&gt;0,B113&lt;1),"","złotych")," " &amp;INDEX(a,E115-(INT(E115/100)*100)))," " &amp;INDEX(b,INT((E115-(INT(E115/100)*100))/10))&amp;IF(MOD((E115-(INT(E115/100)*100)),10)," "&amp;INDEX(a,MOD((E115-(INT(E115/100)*100)),10)),""))&amp;IF(E115=0,""," " &amp;INDEX(IF(E115&lt;20,{"złotych";"złoty";"złote";"złotych"},{"złotych";"złote";"złotych"}),MATCH(IF(E115-(INT(E115/100)*100)&lt;20,E115-(INT(E115/100)*100),MOD((E115-(INT(E115/100)*100)),10)),IF(E115&lt;20,{0;1;2;5},{0;2;5}),1)))</f>
        <v/>
      </c>
      <c r="F116" s="39" t="str">
        <f>IF(OR(B113&lt;1,INT(F115/100)=0),"",INDEX(d,INT(F115/100)))&amp; IF(F115-(INT(F115/100)*100)&lt;=20,IF(F115-(INT(F115/100)*100)=0,""," " &amp;INDEX(a,F115-(INT(F115/100)*100)))," " &amp;INDEX(b,INT((F115-(INT(F115/100)*100))/10))&amp;IF(MOD((F115-(INT(F115/100)*100)),10)," "&amp;INDEX(a,MOD((F115-(INT(F115/100)*100)),10)),""))&amp;IF(F115=0,""," " &amp;INDEX(IF(F115&lt;20,{"";"tysiąc";"tysiące";"tysięcy"},{"tysięcy";"tysiące";"tysięcy"}),MATCH(IF(F115-(INT(F115/100)*100)&lt;20,F115-(INT(F115/100)*100),MOD((F115-(INT(F115/100)*100)),10)),IF(F115&lt;20,{0;1;2;5},{0;2;5}),1)))</f>
        <v/>
      </c>
      <c r="G116" s="39" t="str">
        <f>IF(OR(B113&lt;1,INT(G115/100)=0),"",INDEX(d,INT(G115/100)))&amp; IF(G115-(INT(G115/100)*100)&lt;=20,IF(G115-(INT(G115/100)*100)=0,""," " &amp;INDEX(a,G115-(INT(G115/100)*100)))," " &amp;INDEX(b,INT((G115-(INT(G115/100)*100))/10))&amp;IF(MOD((G115-(INT(G115/100)*100)),10)," "&amp;INDEX(a,MOD((G115-(INT(G115/100)*100)),10)),""))&amp;IF(G115=0,""," " &amp;INDEX(IF(G115&lt;20,{"";"milion";"miliony";"milionów"},{"milionów";"miliony";"milionów"}),MATCH(IF(G115-(INT(G115/100)*100)&lt;20,G115-(INT(G115/100)*100),MOD((G115-(INT(G115/100)*100)),10)),IF(G115&lt;20,{0;1;2;5},{0;2;5}),1)))</f>
        <v/>
      </c>
      <c r="H116" s="39" t="str">
        <f>IF(OR(B113&lt;1,INT(H115/100)=0),"",INDEX(d,INT(H115/100)))&amp; IF(H115-(INT(H115/100)*100)&lt;=20,IF(H115-(INT(H115/100)*100)=0,""," " &amp;INDEX(a,H115-(INT(H115/100)*100)))," " &amp;INDEX(b,INT((H115-(INT(H115/100)*100))/10))&amp;IF(MOD((H115-(INT(H115/100)*100)),10)," "&amp;INDEX(a,MOD((H115-(INT(H115/100)*100)),10)),""))&amp;IF(H115=0,""," " &amp;INDEX(IF(H115&lt;20,{"";"miliard";"miliardy";"miliardów"},{"miliardów";"miliardy";"miliardów"}),MATCH(IF(H115-(INT(H115/100)*100)&lt;20,H115-(INT(H115/100)*100),MOD((H115-(INT(H115/100)*100)),10)),IF(H115&lt;20,{0;1;2;5},{0;2;5}),1)))</f>
        <v/>
      </c>
      <c r="I116" s="39"/>
    </row>
    <row r="117" spans="1:9" hidden="1">
      <c r="A117" s="31"/>
      <c r="B117" s="31"/>
      <c r="C117" s="38"/>
      <c r="D117" s="31"/>
      <c r="E117" s="31"/>
      <c r="F117" s="31"/>
      <c r="G117" s="31"/>
      <c r="H117" s="31"/>
      <c r="I117" s="31"/>
    </row>
    <row r="118" spans="1:9" hidden="1">
      <c r="A118" s="32" t="s">
        <v>102</v>
      </c>
      <c r="B118" s="40" t="str">
        <f>IF(NOT(ISNUMBER(B113)),excelblog_Komunikat1,IF(OR((B113*10^-12)&gt;=1,B113&lt;0),excelblog_Komunikat2,IF(TRIM(H116)&lt;&gt;"",TRIM(H116)&amp;" ","")&amp;IF(TRIM(G116)&lt;&gt;"",TRIM(G116)&amp;" ","")&amp;IF(TRIM(F116)&lt;&gt;"",TRIM(F116)&amp;" ","")&amp;IF(TRIM(E116)&lt;&gt;"",TRIM(E116)&amp;" ","")&amp;IF(TRIM(D116)&lt;&gt;"",D116&amp;" ","")))</f>
        <v/>
      </c>
      <c r="C118" s="58"/>
      <c r="D118" s="41"/>
      <c r="E118" s="41"/>
      <c r="F118" s="41"/>
      <c r="G118" s="41"/>
      <c r="H118" s="41"/>
      <c r="I118" s="42"/>
    </row>
    <row r="119" spans="1:9" hidden="1">
      <c r="A119" s="32" t="s">
        <v>103</v>
      </c>
      <c r="B119" s="40" t="str">
        <f>IF(NOT(ISNUMBER(B113)),excelblog_Komunikat1,IF(OR((B113*10^-12)&gt;=1,B113&lt;0),excelblog_Komunikat2,IF(TRIM(H116)&lt;&gt;"",TRIM(H116)&amp;" ","")&amp;IF(TRIM(G116)&lt;&gt;"",TRIM(G116)&amp;" ","")&amp;IF(TRIM(F116)&lt;&gt;"",TRIM(F116)&amp;" ","")&amp;IF(TRIM(E116)&lt;&gt;"",TRIM(E116)&amp;", ","")&amp;IF(TRIM(D116)&lt;&gt;"",D116&amp;" ","")))</f>
        <v/>
      </c>
      <c r="C119" s="58"/>
      <c r="D119" s="41"/>
      <c r="E119" s="41"/>
      <c r="F119" s="41"/>
      <c r="G119" s="41"/>
      <c r="H119" s="41"/>
      <c r="I119" s="42"/>
    </row>
    <row r="120" spans="1:9" hidden="1">
      <c r="A120" s="32" t="s">
        <v>104</v>
      </c>
      <c r="B120" s="40" t="str">
        <f>IF(NOT(ISNUMBER(B113)),excelblog_Komunikat1,IF(OR((B113*10^-12)&gt;=1,B113&lt;0),excelblog_Komunikat2,IF(TRIM(H116)&lt;&gt;"",TRIM(H116)&amp;" ","")&amp;IF(TRIM(G116)&lt;&gt;"",TRIM(G116)&amp;" ","")&amp;IF(TRIM(F116)&lt;&gt;"",TRIM(F116)&amp;" ","")&amp;IF(TRIM(E116)&lt;&gt;"",TRIM(E116)&amp;" ","")&amp;IF(TRIM(D116)&lt;&gt;"",C116&amp;" ","")))</f>
        <v/>
      </c>
      <c r="C120" s="58"/>
      <c r="D120" s="41"/>
      <c r="E120" s="41"/>
      <c r="F120" s="41"/>
      <c r="G120" s="41"/>
      <c r="H120" s="41"/>
      <c r="I120" s="42"/>
    </row>
    <row r="121" spans="1:9" hidden="1">
      <c r="A121" s="32"/>
      <c r="B121" s="31"/>
      <c r="C121" s="38"/>
      <c r="D121" s="31"/>
      <c r="E121" s="31"/>
      <c r="F121" s="31"/>
      <c r="G121" s="31"/>
      <c r="H121" s="31"/>
      <c r="I121" s="31"/>
    </row>
    <row r="122" spans="1:9" hidden="1"/>
    <row r="123" spans="1:9" hidden="1"/>
    <row r="124" spans="1:9" hidden="1"/>
    <row r="125" spans="1:9" hidden="1">
      <c r="A125" s="31"/>
      <c r="B125" s="32" t="s">
        <v>93</v>
      </c>
      <c r="C125" s="38"/>
      <c r="D125" s="31"/>
      <c r="E125" s="31"/>
      <c r="F125" s="31"/>
      <c r="G125" s="31"/>
      <c r="H125" s="31"/>
      <c r="I125" s="31"/>
    </row>
    <row r="126" spans="1:9" hidden="1">
      <c r="A126" s="32" t="s">
        <v>93</v>
      </c>
      <c r="B126" s="33">
        <f>I71</f>
        <v>0</v>
      </c>
      <c r="C126" s="56"/>
      <c r="D126" s="31"/>
      <c r="E126" s="31"/>
      <c r="F126" s="31"/>
      <c r="G126" s="31"/>
      <c r="H126" s="31"/>
      <c r="I126" s="31"/>
    </row>
    <row r="127" spans="1:9" hidden="1">
      <c r="A127" s="32"/>
      <c r="B127" s="34"/>
      <c r="C127" s="35" t="s">
        <v>94</v>
      </c>
      <c r="D127" s="36" t="s">
        <v>95</v>
      </c>
      <c r="E127" s="36" t="s">
        <v>96</v>
      </c>
      <c r="F127" s="36" t="s">
        <v>97</v>
      </c>
      <c r="G127" s="36" t="s">
        <v>98</v>
      </c>
      <c r="H127" s="36" t="s">
        <v>99</v>
      </c>
      <c r="I127" s="31"/>
    </row>
    <row r="128" spans="1:9" hidden="1">
      <c r="A128" s="32" t="s">
        <v>100</v>
      </c>
      <c r="B128" s="31"/>
      <c r="C128" s="37"/>
      <c r="D128" s="38">
        <f>ROUND((B126-INT(B126))*100,0)</f>
        <v>0</v>
      </c>
      <c r="E128" s="38">
        <f>IF(B126&gt;=1,VALUE(RIGHT(LEFT(INT(B126),LEN(INT(B126))),3)),0)</f>
        <v>0</v>
      </c>
      <c r="F128" s="38">
        <f>IF(B126&gt;=1000,VALUE(TEXT(RIGHT(LEFT(INT(B126),LEN(INT(B126))-3),3),"000")),0)</f>
        <v>0</v>
      </c>
      <c r="G128" s="38">
        <f>IF(B126&gt;=1000000,VALUE(TEXT(RIGHT(LEFT(INT(B126),LEN(INT(B126))-6),3),"000")),0)</f>
        <v>0</v>
      </c>
      <c r="H128" s="38">
        <f>IF(B126&gt;=1000000000,VALUE(TEXT(RIGHT(LEFT(INT(B126),LEN(INT(B126))-9),3),"000")),0)</f>
        <v>0</v>
      </c>
      <c r="I128" s="31"/>
    </row>
    <row r="129" spans="1:9" hidden="1">
      <c r="A129" s="32" t="s">
        <v>101</v>
      </c>
      <c r="B129" s="39"/>
      <c r="C129" s="57" t="str">
        <f>ROUND((B126-INT(B126))*100,0)&amp;"/"&amp;100</f>
        <v>0/100</v>
      </c>
      <c r="D129" s="39" t="str">
        <f>IF(B126=0,"",IF(D128&lt;=20,IF(D128=0,"zero",INDEX(a,D128)),INDEX(b,INT(D128/10))&amp;IF(MOD(D128,10)," " &amp;INDEX(a,MOD(D128,10)),"")))&amp; " " &amp;IF(B126=0,"",INDEX(IF(D128&lt;20,{"groszy";"grosz";"grosze";"groszy"},{"groszy";"grosze";"groszy"}),MATCH(IF(D128&lt;20,D128,MOD(D128,10)),IF(D128&lt;20,{0;1;2;5},{0;2;5}),1)))</f>
        <v xml:space="preserve"> </v>
      </c>
      <c r="E129" s="39" t="str">
        <f>IF(OR(B126&lt;1,INT(E128/100)=0),"",INDEX(d,INT(E128/100)))&amp; IF(E128-(INT(E128/100)*100)&lt;=20,IF(E128-(INT(E128/100)*100)=0,IF(OR(E128&gt;0,B126&lt;1),"","złotych")," " &amp;INDEX(a,E128-(INT(E128/100)*100)))," " &amp;INDEX(b,INT((E128-(INT(E128/100)*100))/10))&amp;IF(MOD((E128-(INT(E128/100)*100)),10)," "&amp;INDEX(a,MOD((E128-(INT(E128/100)*100)),10)),""))&amp;IF(E128=0,""," " &amp;INDEX(IF(E128&lt;20,{"złotych";"złoty";"złote";"złotych"},{"złotych";"złote";"złotych"}),MATCH(IF(E128-(INT(E128/100)*100)&lt;20,E128-(INT(E128/100)*100),MOD((E128-(INT(E128/100)*100)),10)),IF(E128&lt;20,{0;1;2;5},{0;2;5}),1)))</f>
        <v/>
      </c>
      <c r="F129" s="39" t="str">
        <f>IF(OR(B126&lt;1,INT(F128/100)=0),"",INDEX(d,INT(F128/100)))&amp; IF(F128-(INT(F128/100)*100)&lt;=20,IF(F128-(INT(F128/100)*100)=0,""," " &amp;INDEX(a,F128-(INT(F128/100)*100)))," " &amp;INDEX(b,INT((F128-(INT(F128/100)*100))/10))&amp;IF(MOD((F128-(INT(F128/100)*100)),10)," "&amp;INDEX(a,MOD((F128-(INT(F128/100)*100)),10)),""))&amp;IF(F128=0,""," " &amp;INDEX(IF(F128&lt;20,{"";"tysiąc";"tysiące";"tysięcy"},{"tysięcy";"tysiące";"tysięcy"}),MATCH(IF(F128-(INT(F128/100)*100)&lt;20,F128-(INT(F128/100)*100),MOD((F128-(INT(F128/100)*100)),10)),IF(F128&lt;20,{0;1;2;5},{0;2;5}),1)))</f>
        <v/>
      </c>
      <c r="G129" s="39" t="str">
        <f>IF(OR(B126&lt;1,INT(G128/100)=0),"",INDEX(d,INT(G128/100)))&amp; IF(G128-(INT(G128/100)*100)&lt;=20,IF(G128-(INT(G128/100)*100)=0,""," " &amp;INDEX(a,G128-(INT(G128/100)*100)))," " &amp;INDEX(b,INT((G128-(INT(G128/100)*100))/10))&amp;IF(MOD((G128-(INT(G128/100)*100)),10)," "&amp;INDEX(a,MOD((G128-(INT(G128/100)*100)),10)),""))&amp;IF(G128=0,""," " &amp;INDEX(IF(G128&lt;20,{"";"milion";"miliony";"milionów"},{"milionów";"miliony";"milionów"}),MATCH(IF(G128-(INT(G128/100)*100)&lt;20,G128-(INT(G128/100)*100),MOD((G128-(INT(G128/100)*100)),10)),IF(G128&lt;20,{0;1;2;5},{0;2;5}),1)))</f>
        <v/>
      </c>
      <c r="H129" s="39" t="str">
        <f>IF(OR(B126&lt;1,INT(H128/100)=0),"",INDEX(d,INT(H128/100)))&amp; IF(H128-(INT(H128/100)*100)&lt;=20,IF(H128-(INT(H128/100)*100)=0,""," " &amp;INDEX(a,H128-(INT(H128/100)*100)))," " &amp;INDEX(b,INT((H128-(INT(H128/100)*100))/10))&amp;IF(MOD((H128-(INT(H128/100)*100)),10)," "&amp;INDEX(a,MOD((H128-(INT(H128/100)*100)),10)),""))&amp;IF(H128=0,""," " &amp;INDEX(IF(H128&lt;20,{"";"miliard";"miliardy";"miliardów"},{"miliardów";"miliardy";"miliardów"}),MATCH(IF(H128-(INT(H128/100)*100)&lt;20,H128-(INT(H128/100)*100),MOD((H128-(INT(H128/100)*100)),10)),IF(H128&lt;20,{0;1;2;5},{0;2;5}),1)))</f>
        <v/>
      </c>
      <c r="I129" s="39"/>
    </row>
    <row r="130" spans="1:9" hidden="1">
      <c r="A130" s="31"/>
      <c r="B130" s="31"/>
      <c r="C130" s="38"/>
      <c r="D130" s="31"/>
      <c r="E130" s="31"/>
      <c r="F130" s="31"/>
      <c r="G130" s="31"/>
      <c r="H130" s="31"/>
      <c r="I130" s="31"/>
    </row>
    <row r="131" spans="1:9" hidden="1">
      <c r="A131" s="32" t="s">
        <v>102</v>
      </c>
      <c r="B131" s="40" t="str">
        <f>IF(NOT(ISNUMBER(B126)),excelblog_Komunikat1,IF(OR((B126*10^-12)&gt;=1,B126&lt;0),excelblog_Komunikat2,IF(TRIM(H129)&lt;&gt;"",TRIM(H129)&amp;" ","")&amp;IF(TRIM(G129)&lt;&gt;"",TRIM(G129)&amp;" ","")&amp;IF(TRIM(F129)&lt;&gt;"",TRIM(F129)&amp;" ","")&amp;IF(TRIM(E129)&lt;&gt;"",TRIM(E129)&amp;" ","")&amp;IF(TRIM(D129)&lt;&gt;"",D129&amp;" ","")))</f>
        <v/>
      </c>
      <c r="C131" s="58"/>
      <c r="D131" s="41"/>
      <c r="E131" s="41"/>
      <c r="F131" s="41"/>
      <c r="G131" s="41"/>
      <c r="H131" s="41"/>
      <c r="I131" s="42"/>
    </row>
    <row r="132" spans="1:9" hidden="1">
      <c r="A132" s="32" t="s">
        <v>103</v>
      </c>
      <c r="B132" s="40" t="str">
        <f>IF(NOT(ISNUMBER(B126)),excelblog_Komunikat1,IF(OR((B126*10^-12)&gt;=1,B126&lt;0),excelblog_Komunikat2,IF(TRIM(H129)&lt;&gt;"",TRIM(H129)&amp;" ","")&amp;IF(TRIM(G129)&lt;&gt;"",TRIM(G129)&amp;" ","")&amp;IF(TRIM(F129)&lt;&gt;"",TRIM(F129)&amp;" ","")&amp;IF(TRIM(E129)&lt;&gt;"",TRIM(E129)&amp;", ","")&amp;IF(TRIM(D129)&lt;&gt;"",D129&amp;" ","")))</f>
        <v/>
      </c>
      <c r="C132" s="58"/>
      <c r="D132" s="41"/>
      <c r="E132" s="41"/>
      <c r="F132" s="41"/>
      <c r="G132" s="41"/>
      <c r="H132" s="41"/>
      <c r="I132" s="42"/>
    </row>
    <row r="133" spans="1:9" hidden="1">
      <c r="A133" s="32" t="s">
        <v>104</v>
      </c>
      <c r="B133" s="40" t="str">
        <f>IF(NOT(ISNUMBER(B126)),excelblog_Komunikat1,IF(OR((B126*10^-12)&gt;=1,B126&lt;0),excelblog_Komunikat2,IF(TRIM(H129)&lt;&gt;"",TRIM(H129)&amp;" ","")&amp;IF(TRIM(G129)&lt;&gt;"",TRIM(G129)&amp;" ","")&amp;IF(TRIM(F129)&lt;&gt;"",TRIM(F129)&amp;" ","")&amp;IF(TRIM(E129)&lt;&gt;"",TRIM(E129)&amp;" ","")&amp;IF(TRIM(D129)&lt;&gt;"",C129&amp;" ","")))</f>
        <v/>
      </c>
      <c r="C133" s="58"/>
      <c r="D133" s="41"/>
      <c r="E133" s="41"/>
      <c r="F133" s="41"/>
      <c r="G133" s="41"/>
      <c r="H133" s="41"/>
      <c r="I133" s="42"/>
    </row>
    <row r="134" spans="1:9" hidden="1">
      <c r="A134" s="32"/>
      <c r="B134" s="31"/>
      <c r="C134" s="38"/>
      <c r="D134" s="31"/>
      <c r="E134" s="31"/>
      <c r="F134" s="31"/>
      <c r="G134" s="31"/>
      <c r="H134" s="31"/>
      <c r="I134" s="31"/>
    </row>
    <row r="135" spans="1:9" hidden="1"/>
    <row r="136" spans="1:9" hidden="1"/>
  </sheetData>
  <mergeCells count="14">
    <mergeCell ref="A88:K88"/>
    <mergeCell ref="H92:K92"/>
    <mergeCell ref="A10:K10"/>
    <mergeCell ref="F11:K11"/>
    <mergeCell ref="G12:H12"/>
    <mergeCell ref="A73:K73"/>
    <mergeCell ref="A74:K74"/>
    <mergeCell ref="A75:K75"/>
    <mergeCell ref="A9:K9"/>
    <mergeCell ref="A2:K2"/>
    <mergeCell ref="A3:K3"/>
    <mergeCell ref="A5:K5"/>
    <mergeCell ref="A6:K6"/>
    <mergeCell ref="A7:K7"/>
  </mergeCells>
  <pageMargins left="0.70866141732283472" right="0.70866141732283472" top="0.19685039370078741" bottom="0.74803149606299213" header="0.31496062992125984" footer="0.31496062992125984"/>
  <pageSetup paperSize="9" scale="69" orientation="landscape" r:id="rId1"/>
  <rowBreaks count="3" manualBreakCount="3">
    <brk id="31" max="10" man="1"/>
    <brk id="56" max="10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III </vt:lpstr>
      <vt:lpstr>'PAKIET III 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2025-12-08T08:23:44Z</cp:lastPrinted>
  <dcterms:created xsi:type="dcterms:W3CDTF">2015-06-05T18:19:34Z</dcterms:created>
  <dcterms:modified xsi:type="dcterms:W3CDTF">2025-12-08T11:53:12Z</dcterms:modified>
</cp:coreProperties>
</file>